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nishimori\Desktop\"/>
    </mc:Choice>
  </mc:AlternateContent>
  <workbookProtection workbookPassword="CC51" lockStructure="1"/>
  <bookViews>
    <workbookView xWindow="-15" yWindow="-15" windowWidth="14400" windowHeight="12345" tabRatio="691"/>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6" i="96" l="1"/>
  <c r="G7" i="96"/>
  <c r="M13" i="96"/>
  <c r="O13" i="96" s="1"/>
  <c r="E16" i="96"/>
  <c r="G16" i="96"/>
  <c r="I16" i="96"/>
  <c r="M17" i="96"/>
  <c r="O17" i="96" s="1"/>
  <c r="E18" i="96"/>
  <c r="G18" i="96"/>
  <c r="M19" i="96" s="1"/>
  <c r="O19" i="96" s="1"/>
  <c r="I18" i="96"/>
  <c r="E20" i="96"/>
  <c r="G20" i="96"/>
  <c r="M21" i="96" s="1"/>
  <c r="O21" i="96" s="1"/>
  <c r="I20" i="96"/>
  <c r="E22" i="96"/>
  <c r="G22" i="96"/>
  <c r="M23" i="96" s="1"/>
  <c r="O23" i="96" s="1"/>
  <c r="I22" i="96"/>
  <c r="E24" i="96"/>
  <c r="G24" i="96"/>
  <c r="M25" i="96" s="1"/>
  <c r="O25" i="96" s="1"/>
  <c r="I24" i="96"/>
  <c r="E26" i="96"/>
  <c r="G26" i="96"/>
  <c r="M27" i="96" s="1"/>
  <c r="O27" i="96" s="1"/>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s="1"/>
  <c r="Q40" i="96" l="1"/>
  <c r="S40" i="96"/>
  <c r="F44" i="96"/>
  <c r="F42" i="96"/>
  <c r="Q29" i="96"/>
  <c r="S29" i="96"/>
  <c r="T29" i="96" s="1"/>
  <c r="Q37" i="96"/>
  <c r="S37" i="96"/>
  <c r="T37" i="96" s="1"/>
  <c r="Q27" i="96"/>
  <c r="S27" i="96"/>
  <c r="T27" i="96" s="1"/>
  <c r="Q23" i="96"/>
  <c r="S23" i="96"/>
  <c r="T23" i="96" s="1"/>
  <c r="Q21" i="96"/>
  <c r="S21" i="96"/>
  <c r="T21" i="96" s="1"/>
  <c r="Q31" i="96"/>
  <c r="S31" i="96"/>
  <c r="T31" i="96" s="1"/>
  <c r="Q19" i="96"/>
  <c r="S19" i="96"/>
  <c r="T19" i="96" s="1"/>
  <c r="Q25" i="96"/>
  <c r="S25" i="96"/>
  <c r="T25" i="96" s="1"/>
  <c r="Q17" i="96"/>
  <c r="S17" i="96"/>
  <c r="T17" i="96" s="1"/>
  <c r="Q35" i="96"/>
  <c r="S35" i="96"/>
  <c r="T35" i="96" s="1"/>
  <c r="Q33" i="96"/>
  <c r="S33" i="96"/>
  <c r="T33" i="96" s="1"/>
  <c r="Q13" i="96"/>
  <c r="Q15" i="96" s="1"/>
  <c r="F43" i="96"/>
  <c r="M39" i="96" s="1"/>
  <c r="O39" i="96" s="1"/>
  <c r="M15" i="96" l="1"/>
  <c r="O15" i="96" s="1"/>
  <c r="S15" i="96" s="1"/>
  <c r="T15" i="96" s="1"/>
  <c r="Q39" i="96"/>
  <c r="S39" i="96" s="1"/>
  <c r="T39" i="96" s="1"/>
  <c r="S13" i="96"/>
  <c r="T13" i="96" s="1"/>
</calcChain>
</file>

<file path=xl/sharedStrings.xml><?xml version="1.0" encoding="utf-8"?>
<sst xmlns="http://schemas.openxmlformats.org/spreadsheetml/2006/main" count="135" uniqueCount="134">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</sst>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45">
    <xf numFmtId="0" fontId="0" fillId="0" borderId="0" xfId="0">
      <alignment vertical="center"/>
    </xf>
    <xf numFmtId="0" fontId="5" fillId="0" borderId="0" xfId="3" applyFont="1">
      <alignment vertical="center"/>
    </xf>
    <xf numFmtId="0" fontId="5" fillId="0" borderId="0" xfId="3" applyFont="1" applyFill="1">
      <alignment vertical="center"/>
    </xf>
    <xf numFmtId="0" fontId="5" fillId="0" borderId="0" xfId="3" applyFont="1" applyProtection="1">
      <alignment vertical="center"/>
    </xf>
    <xf numFmtId="40" fontId="9" fillId="0" borderId="1" xfId="4" applyNumberFormat="1" applyFont="1" applyFill="1" applyBorder="1" applyAlignment="1" applyProtection="1">
      <alignment vertical="center"/>
    </xf>
    <xf numFmtId="0" fontId="10" fillId="3" borderId="3" xfId="3" applyFont="1" applyFill="1" applyBorder="1" applyProtection="1">
      <alignment vertical="center"/>
    </xf>
    <xf numFmtId="0" fontId="10" fillId="3" borderId="5" xfId="3" applyFont="1" applyFill="1" applyBorder="1" applyProtection="1">
      <alignment vertical="center"/>
    </xf>
    <xf numFmtId="0" fontId="10" fillId="3" borderId="2" xfId="3" applyFont="1" applyFill="1" applyBorder="1" applyProtection="1">
      <alignment vertical="center"/>
    </xf>
    <xf numFmtId="0" fontId="13" fillId="3" borderId="2" xfId="3" applyFont="1" applyFill="1" applyBorder="1" applyProtection="1">
      <alignment vertical="center"/>
    </xf>
    <xf numFmtId="0" fontId="10" fillId="3" borderId="8" xfId="3" applyFont="1" applyFill="1" applyBorder="1" applyProtection="1">
      <alignment vertical="center"/>
    </xf>
    <xf numFmtId="0" fontId="10" fillId="3" borderId="9" xfId="3" applyFont="1" applyFill="1" applyBorder="1" applyProtection="1">
      <alignment vertical="center"/>
    </xf>
    <xf numFmtId="0" fontId="10" fillId="3" borderId="10" xfId="3" applyFont="1" applyFill="1" applyBorder="1" applyProtection="1">
      <alignment vertical="center"/>
    </xf>
    <xf numFmtId="0" fontId="13" fillId="3" borderId="10" xfId="3" applyFont="1" applyFill="1" applyBorder="1" applyProtection="1">
      <alignment vertical="center"/>
    </xf>
    <xf numFmtId="0" fontId="5" fillId="0" borderId="0" xfId="3" applyFont="1" applyFill="1" applyProtection="1">
      <alignment vertical="center"/>
    </xf>
    <xf numFmtId="0" fontId="10" fillId="3" borderId="11" xfId="3" applyFont="1" applyFill="1" applyBorder="1" applyProtection="1">
      <alignment vertical="center"/>
    </xf>
    <xf numFmtId="0" fontId="10" fillId="3" borderId="13" xfId="3" applyFont="1" applyFill="1" applyBorder="1" applyProtection="1">
      <alignment vertical="center"/>
    </xf>
    <xf numFmtId="0" fontId="10" fillId="3" borderId="14" xfId="3" applyFont="1" applyFill="1" applyBorder="1" applyProtection="1">
      <alignment vertical="center"/>
    </xf>
    <xf numFmtId="0" fontId="13" fillId="3" borderId="14" xfId="3" applyFont="1" applyFill="1" applyBorder="1" applyProtection="1">
      <alignment vertical="center"/>
    </xf>
    <xf numFmtId="0" fontId="5" fillId="0" borderId="0" xfId="3" applyFont="1" applyFill="1" applyBorder="1" applyProtection="1">
      <alignment vertical="center"/>
    </xf>
    <xf numFmtId="176" fontId="6"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center" vertical="center"/>
    </xf>
    <xf numFmtId="176" fontId="15" fillId="0" borderId="0" xfId="3" applyNumberFormat="1" applyFont="1" applyFill="1" applyBorder="1" applyAlignment="1" applyProtection="1">
      <alignment horizontal="right" vertical="center"/>
    </xf>
    <xf numFmtId="176" fontId="15" fillId="0" borderId="0" xfId="3" applyNumberFormat="1" applyFont="1" applyFill="1" applyBorder="1" applyAlignment="1" applyProtection="1">
      <alignment horizontal="left" vertical="center"/>
    </xf>
    <xf numFmtId="0" fontId="5" fillId="0" borderId="0" xfId="3" applyFill="1" applyBorder="1" applyAlignment="1" applyProtection="1">
      <alignment horizontal="center" vertical="center"/>
    </xf>
    <xf numFmtId="0" fontId="16" fillId="0" borderId="0" xfId="3" applyFont="1" applyFill="1" applyBorder="1" applyAlignment="1" applyProtection="1">
      <alignment horizontal="center" vertical="center"/>
    </xf>
    <xf numFmtId="0" fontId="17" fillId="0" borderId="15" xfId="3" applyFont="1" applyFill="1" applyBorder="1" applyAlignment="1" applyProtection="1">
      <alignment horizontal="center" vertical="center"/>
    </xf>
    <xf numFmtId="176" fontId="18" fillId="0" borderId="16" xfId="3" applyNumberFormat="1" applyFont="1" applyFill="1" applyBorder="1" applyAlignment="1" applyProtection="1">
      <alignment horizontal="right" vertical="center"/>
    </xf>
    <xf numFmtId="176" fontId="18" fillId="0" borderId="5" xfId="3" applyNumberFormat="1" applyFont="1" applyFill="1" applyBorder="1" applyAlignment="1" applyProtection="1">
      <alignment horizontal="right" vertical="center"/>
    </xf>
    <xf numFmtId="0" fontId="9" fillId="0" borderId="0" xfId="3" applyFont="1" applyProtection="1">
      <alignment vertical="center"/>
    </xf>
    <xf numFmtId="0" fontId="19" fillId="0" borderId="0" xfId="3" applyFont="1">
      <alignment vertical="center"/>
    </xf>
    <xf numFmtId="0" fontId="21" fillId="0" borderId="18" xfId="3" applyFont="1" applyFill="1" applyBorder="1" applyAlignment="1" applyProtection="1">
      <alignment horizontal="center" vertical="center"/>
    </xf>
    <xf numFmtId="176" fontId="18" fillId="0" borderId="19" xfId="3" applyNumberFormat="1" applyFont="1" applyFill="1" applyBorder="1" applyAlignment="1" applyProtection="1">
      <alignment horizontal="right" vertical="center"/>
    </xf>
    <xf numFmtId="0" fontId="9" fillId="4" borderId="21" xfId="3" applyFont="1" applyFill="1" applyBorder="1" applyProtection="1">
      <alignment vertical="center"/>
    </xf>
    <xf numFmtId="176" fontId="18" fillId="4" borderId="22" xfId="3" applyNumberFormat="1" applyFont="1" applyFill="1" applyBorder="1" applyAlignment="1" applyProtection="1">
      <alignment horizontal="left" vertical="center"/>
    </xf>
    <xf numFmtId="0" fontId="9" fillId="0" borderId="0" xfId="3" applyFont="1" applyBorder="1" applyProtection="1">
      <alignment vertical="center"/>
    </xf>
    <xf numFmtId="0" fontId="17" fillId="0" borderId="25" xfId="3" applyFont="1" applyFill="1" applyBorder="1" applyAlignment="1" applyProtection="1">
      <alignment horizontal="center" vertical="center"/>
    </xf>
    <xf numFmtId="176" fontId="18" fillId="0" borderId="26" xfId="3" applyNumberFormat="1" applyFont="1" applyFill="1" applyBorder="1" applyAlignment="1" applyProtection="1">
      <alignment horizontal="right" vertical="center"/>
    </xf>
    <xf numFmtId="176" fontId="18" fillId="4" borderId="28"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vertical="center"/>
    </xf>
    <xf numFmtId="176" fontId="18" fillId="4" borderId="29" xfId="3" applyNumberFormat="1" applyFont="1" applyFill="1" applyBorder="1" applyProtection="1">
      <alignment vertical="center"/>
    </xf>
    <xf numFmtId="0" fontId="9" fillId="0" borderId="31" xfId="3" applyFont="1" applyBorder="1" applyProtection="1">
      <alignment vertical="center"/>
    </xf>
    <xf numFmtId="0" fontId="21" fillId="0" borderId="36" xfId="3" applyFont="1" applyFill="1" applyBorder="1" applyAlignment="1" applyProtection="1">
      <alignment horizontal="center" vertical="center"/>
    </xf>
    <xf numFmtId="176" fontId="18" fillId="0" borderId="37" xfId="3" applyNumberFormat="1" applyFont="1" applyFill="1" applyBorder="1" applyAlignment="1" applyProtection="1">
      <alignment horizontal="right" vertical="center"/>
    </xf>
    <xf numFmtId="176" fontId="9" fillId="4" borderId="7" xfId="3" applyNumberFormat="1" applyFont="1" applyFill="1" applyBorder="1" applyAlignment="1" applyProtection="1">
      <alignment horizontal="right" vertical="center"/>
    </xf>
    <xf numFmtId="176" fontId="18" fillId="4" borderId="6" xfId="3" applyNumberFormat="1" applyFont="1" applyFill="1" applyBorder="1" applyAlignment="1" applyProtection="1">
      <alignment horizontal="left" vertical="center"/>
    </xf>
    <xf numFmtId="0" fontId="9" fillId="0" borderId="40" xfId="3" applyFont="1" applyBorder="1" applyProtection="1">
      <alignment vertical="center"/>
    </xf>
    <xf numFmtId="0" fontId="24" fillId="0" borderId="0" xfId="3" applyFont="1">
      <alignment vertical="center"/>
    </xf>
    <xf numFmtId="0" fontId="17" fillId="0" borderId="46" xfId="3" applyFont="1" applyFill="1" applyBorder="1" applyAlignment="1" applyProtection="1">
      <alignment horizontal="center" vertical="center"/>
    </xf>
    <xf numFmtId="176" fontId="18" fillId="0" borderId="47" xfId="3" applyNumberFormat="1" applyFont="1" applyFill="1" applyBorder="1" applyAlignment="1" applyProtection="1">
      <alignment horizontal="right" vertical="center"/>
    </xf>
    <xf numFmtId="176" fontId="18" fillId="4" borderId="48" xfId="3" applyNumberFormat="1" applyFont="1" applyFill="1" applyBorder="1" applyAlignment="1" applyProtection="1">
      <alignment horizontal="right" vertical="center"/>
    </xf>
    <xf numFmtId="176" fontId="18" fillId="4" borderId="49" xfId="3" applyNumberFormat="1" applyFont="1" applyFill="1" applyBorder="1" applyAlignment="1" applyProtection="1">
      <alignment horizontal="left" vertical="center"/>
    </xf>
    <xf numFmtId="176" fontId="9" fillId="4" borderId="21" xfId="3" applyNumberFormat="1" applyFont="1" applyFill="1" applyBorder="1" applyAlignment="1" applyProtection="1">
      <alignment horizontal="right" vertical="center"/>
    </xf>
    <xf numFmtId="176" fontId="18" fillId="4" borderId="29" xfId="3" applyNumberFormat="1" applyFont="1" applyFill="1" applyBorder="1" applyAlignment="1" applyProtection="1">
      <alignment horizontal="left" vertical="center"/>
    </xf>
    <xf numFmtId="0" fontId="5" fillId="0" borderId="1" xfId="3" applyFont="1" applyBorder="1" applyProtection="1">
      <alignment vertical="center"/>
    </xf>
    <xf numFmtId="0" fontId="5" fillId="0" borderId="1" xfId="3" applyFill="1" applyBorder="1" applyProtection="1">
      <alignment vertical="center"/>
    </xf>
    <xf numFmtId="0" fontId="21" fillId="0" borderId="55" xfId="3" applyFont="1" applyFill="1" applyBorder="1" applyAlignment="1" applyProtection="1">
      <alignment horizontal="center" vertical="center"/>
    </xf>
    <xf numFmtId="176" fontId="18" fillId="0" borderId="56" xfId="3" applyNumberFormat="1" applyFont="1" applyFill="1" applyBorder="1" applyAlignment="1" applyProtection="1">
      <alignment horizontal="right" vertical="center"/>
    </xf>
    <xf numFmtId="176" fontId="9" fillId="4" borderId="57" xfId="3" applyNumberFormat="1" applyFont="1" applyFill="1" applyBorder="1" applyAlignment="1" applyProtection="1">
      <alignment horizontal="right" vertical="center"/>
    </xf>
    <xf numFmtId="176" fontId="18" fillId="4" borderId="58" xfId="3" applyNumberFormat="1" applyFont="1" applyFill="1" applyBorder="1" applyAlignment="1" applyProtection="1">
      <alignment horizontal="left" vertical="center"/>
    </xf>
    <xf numFmtId="0" fontId="17" fillId="0" borderId="59" xfId="3" applyFont="1" applyFill="1" applyBorder="1" applyAlignment="1" applyProtection="1">
      <alignment horizontal="center" vertical="center"/>
    </xf>
    <xf numFmtId="176" fontId="18" fillId="0" borderId="60" xfId="3" applyNumberFormat="1" applyFont="1" applyFill="1" applyBorder="1" applyAlignment="1" applyProtection="1">
      <alignment horizontal="right" vertical="center"/>
    </xf>
    <xf numFmtId="176" fontId="18" fillId="4" borderId="13" xfId="3" applyNumberFormat="1" applyFont="1" applyFill="1" applyBorder="1" applyAlignment="1" applyProtection="1">
      <alignment horizontal="right" vertical="center"/>
    </xf>
    <xf numFmtId="176" fontId="18" fillId="4" borderId="11" xfId="3" applyNumberFormat="1" applyFont="1" applyFill="1" applyBorder="1" applyAlignment="1" applyProtection="1">
      <alignment horizontal="left" vertical="center"/>
    </xf>
    <xf numFmtId="0" fontId="21" fillId="0" borderId="62" xfId="3" applyFont="1" applyFill="1" applyBorder="1" applyAlignment="1" applyProtection="1">
      <alignment horizontal="center" vertical="center"/>
    </xf>
    <xf numFmtId="176" fontId="18" fillId="0" borderId="63" xfId="3" applyNumberFormat="1" applyFont="1" applyFill="1" applyBorder="1" applyAlignment="1" applyProtection="1">
      <alignment horizontal="right" vertical="center"/>
    </xf>
    <xf numFmtId="176" fontId="9" fillId="4" borderId="65" xfId="3" applyNumberFormat="1" applyFont="1" applyFill="1" applyBorder="1" applyAlignment="1" applyProtection="1">
      <alignment horizontal="right" vertical="center"/>
    </xf>
    <xf numFmtId="176" fontId="18" fillId="4" borderId="66" xfId="3" applyNumberFormat="1" applyFont="1" applyFill="1" applyBorder="1" applyAlignment="1" applyProtection="1">
      <alignment horizontal="left" vertical="center"/>
    </xf>
    <xf numFmtId="176" fontId="18" fillId="4" borderId="7" xfId="3" applyNumberFormat="1" applyFont="1" applyFill="1" applyBorder="1" applyAlignment="1" applyProtection="1">
      <alignment horizontal="right" vertical="center"/>
    </xf>
    <xf numFmtId="0" fontId="9" fillId="2" borderId="14" xfId="3" applyFont="1" applyFill="1" applyBorder="1" applyAlignment="1" applyProtection="1">
      <alignment horizontal="center" vertical="center"/>
    </xf>
    <xf numFmtId="0" fontId="10" fillId="5" borderId="68" xfId="3" applyFont="1" applyFill="1" applyBorder="1" applyAlignment="1" applyProtection="1">
      <alignment horizontal="center" vertical="center"/>
    </xf>
    <xf numFmtId="0" fontId="13" fillId="5" borderId="69" xfId="3" applyFont="1" applyFill="1" applyBorder="1" applyAlignment="1" applyProtection="1">
      <alignment horizontal="center" vertical="center"/>
    </xf>
    <xf numFmtId="0" fontId="28" fillId="6" borderId="4" xfId="3" applyFont="1" applyFill="1" applyBorder="1" applyAlignment="1" applyProtection="1">
      <alignment horizontal="center" vertical="center"/>
    </xf>
    <xf numFmtId="0" fontId="28" fillId="6" borderId="73" xfId="3" applyFont="1" applyFill="1" applyBorder="1" applyAlignment="1" applyProtection="1">
      <alignment horizontal="center" vertical="center"/>
    </xf>
    <xf numFmtId="0" fontId="28" fillId="6" borderId="74" xfId="3" applyFont="1" applyFill="1" applyBorder="1" applyAlignment="1" applyProtection="1">
      <alignment horizontal="center" vertical="center"/>
    </xf>
    <xf numFmtId="0" fontId="29" fillId="6" borderId="75" xfId="3" applyFont="1" applyFill="1" applyBorder="1" applyAlignment="1" applyProtection="1">
      <alignment horizontal="center" vertical="center"/>
    </xf>
    <xf numFmtId="0" fontId="13" fillId="6" borderId="83" xfId="3" applyFont="1" applyFill="1" applyBorder="1" applyAlignment="1" applyProtection="1">
      <alignment horizontal="center" vertical="center"/>
    </xf>
    <xf numFmtId="0" fontId="13" fillId="6" borderId="84" xfId="3" applyFont="1" applyFill="1" applyBorder="1" applyAlignment="1" applyProtection="1">
      <alignment horizontal="center" vertical="center"/>
    </xf>
    <xf numFmtId="0" fontId="13" fillId="6" borderId="85" xfId="3" applyFont="1" applyFill="1" applyBorder="1" applyAlignment="1" applyProtection="1">
      <alignment horizontal="center" vertical="center"/>
    </xf>
    <xf numFmtId="0" fontId="10" fillId="6" borderId="86" xfId="3" applyFont="1" applyFill="1" applyBorder="1" applyProtection="1">
      <alignment vertical="center"/>
    </xf>
    <xf numFmtId="0" fontId="10" fillId="6" borderId="85" xfId="3" applyFont="1" applyFill="1" applyBorder="1" applyAlignment="1" applyProtection="1">
      <alignment horizontal="center" vertical="center"/>
    </xf>
    <xf numFmtId="0" fontId="5" fillId="0" borderId="12" xfId="3" applyFont="1" applyBorder="1" applyProtection="1">
      <alignment vertical="center"/>
    </xf>
    <xf numFmtId="0" fontId="17" fillId="0" borderId="0" xfId="3" applyFont="1" applyProtection="1">
      <alignment vertical="center"/>
    </xf>
    <xf numFmtId="0" fontId="5" fillId="0" borderId="1" xfId="3" applyBorder="1" applyProtection="1">
      <alignment vertical="center"/>
    </xf>
    <xf numFmtId="0" fontId="9" fillId="2" borderId="91" xfId="3" applyFont="1" applyFill="1" applyBorder="1" applyAlignment="1" applyProtection="1">
      <alignment horizontal="right" vertical="center"/>
    </xf>
    <xf numFmtId="0" fontId="18" fillId="2" borderId="91" xfId="3" applyFont="1" applyFill="1" applyBorder="1" applyAlignment="1" applyProtection="1">
      <alignment horizontal="right" vertical="center"/>
    </xf>
    <xf numFmtId="0" fontId="18" fillId="7" borderId="90" xfId="3" applyFont="1" applyFill="1" applyBorder="1" applyAlignment="1" applyProtection="1">
      <alignment horizontal="left" vertical="center"/>
    </xf>
    <xf numFmtId="0" fontId="9" fillId="2" borderId="1" xfId="3" applyFont="1" applyFill="1" applyBorder="1" applyAlignment="1" applyProtection="1">
      <alignment horizontal="center" vertical="center"/>
    </xf>
    <xf numFmtId="0" fontId="7" fillId="0" borderId="1" xfId="3" applyFont="1" applyBorder="1" applyProtection="1">
      <alignment vertical="center"/>
    </xf>
    <xf numFmtId="0" fontId="5" fillId="0" borderId="1" xfId="3" applyBorder="1" applyAlignment="1" applyProtection="1">
      <alignment vertical="center"/>
    </xf>
    <xf numFmtId="0" fontId="35" fillId="0" borderId="0" xfId="3" applyFont="1" applyProtection="1">
      <alignment vertical="center"/>
    </xf>
    <xf numFmtId="0" fontId="9" fillId="0" borderId="0" xfId="3" applyFont="1" applyAlignment="1" applyProtection="1">
      <alignment horizontal="right" vertical="center"/>
    </xf>
    <xf numFmtId="0" fontId="36" fillId="0" borderId="0" xfId="3" applyFont="1" applyProtection="1">
      <alignment vertical="center"/>
    </xf>
    <xf numFmtId="0" fontId="37" fillId="0" borderId="0" xfId="3" applyFont="1" applyProtection="1">
      <alignment vertical="center"/>
    </xf>
    <xf numFmtId="0" fontId="4" fillId="0" borderId="0" xfId="5">
      <alignment vertical="center"/>
    </xf>
    <xf numFmtId="0" fontId="1" fillId="0" borderId="0" xfId="5" applyFont="1">
      <alignment vertical="center"/>
    </xf>
    <xf numFmtId="176" fontId="18" fillId="0" borderId="4" xfId="3" applyNumberFormat="1" applyFont="1" applyFill="1" applyBorder="1" applyAlignment="1" applyProtection="1">
      <alignment horizontal="left" vertical="center"/>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6" borderId="0" xfId="3" applyFont="1" applyFill="1" applyBorder="1" applyAlignment="1" applyProtection="1">
      <alignment horizontal="center" vertical="center"/>
    </xf>
    <xf numFmtId="0" fontId="9" fillId="2" borderId="5" xfId="3" applyFont="1" applyFill="1" applyBorder="1" applyAlignment="1" applyProtection="1">
      <alignment horizontal="center" vertical="center"/>
    </xf>
    <xf numFmtId="0" fontId="20" fillId="0" borderId="0" xfId="3" applyFont="1" applyProtection="1">
      <alignment vertical="center"/>
      <protection locked="0"/>
    </xf>
    <xf numFmtId="0" fontId="9" fillId="0" borderId="43" xfId="3" applyFont="1" applyFill="1" applyBorder="1" applyProtection="1">
      <alignment vertical="center"/>
    </xf>
    <xf numFmtId="0" fontId="9" fillId="4" borderId="41" xfId="3" applyFont="1" applyFill="1" applyBorder="1" applyProtection="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pplyProtection="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Fill="1" applyBorder="1" applyProtection="1">
      <alignment vertical="center"/>
    </xf>
    <xf numFmtId="181" fontId="9" fillId="4" borderId="51" xfId="3" applyNumberFormat="1" applyFont="1" applyFill="1" applyBorder="1" applyProtection="1">
      <alignment vertical="center"/>
    </xf>
    <xf numFmtId="180" fontId="9" fillId="0" borderId="7" xfId="3" applyNumberFormat="1" applyFont="1" applyFill="1" applyBorder="1" applyProtection="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Fill="1" applyBorder="1" applyProtection="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pplyProtection="1">
      <alignment vertical="center"/>
    </xf>
    <xf numFmtId="180" fontId="9" fillId="0" borderId="43" xfId="3" applyNumberFormat="1" applyFont="1" applyFill="1" applyBorder="1" applyProtection="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Fill="1" applyBorder="1" applyProtection="1">
      <alignment vertical="center"/>
    </xf>
    <xf numFmtId="0" fontId="9" fillId="0" borderId="43" xfId="3" applyFont="1" applyFill="1" applyBorder="1" applyAlignment="1" applyProtection="1">
      <alignment horizontal="right" vertical="center"/>
    </xf>
    <xf numFmtId="181" fontId="9" fillId="4" borderId="43" xfId="3" applyNumberFormat="1" applyFont="1" applyFill="1" applyBorder="1" applyAlignment="1" applyProtection="1">
      <alignment horizontal="right" vertical="center"/>
    </xf>
    <xf numFmtId="180" fontId="9" fillId="0" borderId="43" xfId="3" applyNumberFormat="1" applyFont="1" applyFill="1" applyBorder="1" applyAlignment="1" applyProtection="1">
      <alignment horizontal="right" vertical="center"/>
    </xf>
    <xf numFmtId="179" fontId="9" fillId="4" borderId="43" xfId="3" applyNumberFormat="1" applyFont="1" applyFill="1" applyBorder="1" applyAlignment="1" applyProtection="1">
      <alignment horizontal="right" vertical="center"/>
    </xf>
    <xf numFmtId="178" fontId="9" fillId="0" borderId="43" xfId="3" applyNumberFormat="1" applyFont="1" applyFill="1" applyBorder="1" applyAlignment="1" applyProtection="1">
      <alignment horizontal="right" vertical="center"/>
    </xf>
    <xf numFmtId="177" fontId="9" fillId="4" borderId="41" xfId="3" applyNumberFormat="1" applyFont="1" applyFill="1" applyBorder="1" applyAlignment="1" applyProtection="1">
      <alignment horizontal="right" vertical="center"/>
    </xf>
    <xf numFmtId="177" fontId="9" fillId="4" borderId="32" xfId="3" applyNumberFormat="1" applyFont="1" applyFill="1" applyBorder="1" applyAlignment="1" applyProtection="1">
      <alignment horizontal="right" vertical="center"/>
    </xf>
    <xf numFmtId="177" fontId="9" fillId="4" borderId="51" xfId="3" applyNumberFormat="1" applyFont="1" applyFill="1" applyBorder="1" applyAlignment="1" applyProtection="1">
      <alignment horizontal="right" vertical="center"/>
    </xf>
    <xf numFmtId="0" fontId="9" fillId="0" borderId="43" xfId="3" applyFont="1" applyFill="1" applyBorder="1" applyAlignment="1" applyProtection="1">
      <alignment horizontal="left" vertical="center"/>
    </xf>
    <xf numFmtId="180" fontId="9" fillId="0" borderId="43" xfId="3" applyNumberFormat="1" applyFont="1" applyFill="1" applyBorder="1" applyAlignment="1" applyProtection="1">
      <alignment horizontal="left" vertical="center"/>
    </xf>
    <xf numFmtId="178" fontId="9" fillId="0" borderId="42" xfId="3" applyNumberFormat="1" applyFont="1" applyFill="1" applyBorder="1" applyAlignment="1" applyProtection="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pplyProtection="1">
      <alignment horizontal="center" vertical="center"/>
    </xf>
    <xf numFmtId="0" fontId="40" fillId="0" borderId="0" xfId="0" applyFont="1">
      <alignment vertical="center"/>
    </xf>
    <xf numFmtId="0" fontId="40" fillId="0" borderId="0" xfId="0" applyFont="1" applyAlignment="1">
      <alignment vertical="center"/>
    </xf>
    <xf numFmtId="0" fontId="0" fillId="0" borderId="0" xfId="0" applyAlignment="1">
      <alignment vertical="center"/>
    </xf>
    <xf numFmtId="0" fontId="9" fillId="0" borderId="90" xfId="3" applyFont="1" applyFill="1" applyBorder="1" applyAlignment="1" applyProtection="1">
      <alignment horizontal="left" vertical="center"/>
    </xf>
    <xf numFmtId="0" fontId="7" fillId="0" borderId="13" xfId="3" applyFont="1" applyBorder="1" applyAlignment="1" applyProtection="1">
      <alignment vertical="center" wrapText="1"/>
    </xf>
    <xf numFmtId="0" fontId="7" fillId="0" borderId="12" xfId="3" applyFont="1" applyBorder="1" applyAlignment="1" applyProtection="1">
      <alignment vertical="center" wrapText="1"/>
    </xf>
    <xf numFmtId="0" fontId="7" fillId="0" borderId="11" xfId="3" applyFont="1" applyBorder="1" applyAlignment="1" applyProtection="1">
      <alignment vertical="center" wrapText="1"/>
    </xf>
    <xf numFmtId="0" fontId="7" fillId="0" borderId="7" xfId="3" applyFont="1" applyBorder="1" applyAlignment="1" applyProtection="1">
      <alignment vertical="center" wrapText="1"/>
    </xf>
    <xf numFmtId="0" fontId="7" fillId="0" borderId="0" xfId="3" applyFont="1" applyBorder="1" applyAlignment="1" applyProtection="1">
      <alignment vertical="center" wrapText="1"/>
    </xf>
    <xf numFmtId="0" fontId="7" fillId="0" borderId="6" xfId="3" applyFont="1" applyBorder="1" applyAlignment="1" applyProtection="1">
      <alignment vertical="center" wrapText="1"/>
    </xf>
    <xf numFmtId="0" fontId="7" fillId="0" borderId="5" xfId="3" applyFont="1" applyBorder="1" applyAlignment="1" applyProtection="1">
      <alignment vertical="center" wrapText="1"/>
    </xf>
    <xf numFmtId="0" fontId="7" fillId="0" borderId="4" xfId="3" applyFont="1" applyBorder="1" applyAlignment="1" applyProtection="1">
      <alignment vertical="center" wrapText="1"/>
    </xf>
    <xf numFmtId="0" fontId="7" fillId="0" borderId="3" xfId="3" applyFont="1" applyBorder="1" applyAlignment="1" applyProtection="1">
      <alignment vertical="center" wrapText="1"/>
    </xf>
    <xf numFmtId="0" fontId="5" fillId="0" borderId="1" xfId="3" applyBorder="1" applyAlignment="1" applyProtection="1">
      <alignment horizontal="center" vertical="center"/>
    </xf>
    <xf numFmtId="0" fontId="10" fillId="3" borderId="0" xfId="3" applyFont="1" applyFill="1" applyAlignment="1" applyProtection="1">
      <alignment horizontal="center" vertical="center"/>
    </xf>
    <xf numFmtId="0" fontId="10" fillId="3" borderId="6" xfId="3" applyFont="1" applyFill="1" applyBorder="1" applyAlignment="1" applyProtection="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pplyProtection="1">
      <alignment horizontal="center" vertical="center"/>
    </xf>
    <xf numFmtId="0" fontId="10" fillId="6" borderId="81" xfId="3" applyFont="1" applyFill="1" applyBorder="1" applyAlignment="1" applyProtection="1">
      <alignment horizontal="center" vertical="center"/>
    </xf>
    <xf numFmtId="0" fontId="9" fillId="2" borderId="91" xfId="3" applyFont="1" applyFill="1" applyBorder="1" applyAlignment="1" applyProtection="1">
      <alignment horizontal="center" vertical="center"/>
    </xf>
    <xf numFmtId="0" fontId="9" fillId="2" borderId="90" xfId="3" applyFont="1" applyFill="1" applyBorder="1" applyAlignment="1" applyProtection="1">
      <alignment horizontal="center" vertical="center"/>
    </xf>
    <xf numFmtId="0" fontId="10" fillId="0" borderId="81" xfId="3" applyFont="1" applyFill="1" applyBorder="1" applyAlignment="1" applyProtection="1">
      <alignment horizontal="center" vertical="center"/>
    </xf>
    <xf numFmtId="0" fontId="10" fillId="0" borderId="82" xfId="3" applyFont="1" applyFill="1" applyBorder="1" applyAlignment="1" applyProtection="1">
      <alignment horizontal="center" vertical="center"/>
    </xf>
    <xf numFmtId="0" fontId="10" fillId="0" borderId="72" xfId="3" applyFont="1" applyFill="1" applyBorder="1" applyAlignment="1" applyProtection="1">
      <alignment horizontal="center" vertical="center"/>
    </xf>
    <xf numFmtId="0" fontId="10" fillId="5" borderId="89" xfId="3" applyFont="1" applyFill="1" applyBorder="1" applyAlignment="1" applyProtection="1">
      <alignment horizontal="center" vertical="center"/>
    </xf>
    <xf numFmtId="0" fontId="10" fillId="5" borderId="88" xfId="3" applyFont="1" applyFill="1" applyBorder="1" applyAlignment="1" applyProtection="1">
      <alignment horizontal="center" vertical="center"/>
    </xf>
    <xf numFmtId="0" fontId="10" fillId="5" borderId="78" xfId="3" applyFont="1" applyFill="1" applyBorder="1" applyAlignment="1" applyProtection="1">
      <alignment horizontal="center" vertical="center"/>
    </xf>
    <xf numFmtId="0" fontId="10" fillId="5" borderId="77" xfId="3" applyFont="1" applyFill="1" applyBorder="1" applyAlignment="1" applyProtection="1">
      <alignment horizontal="center" vertical="center"/>
    </xf>
    <xf numFmtId="0" fontId="28" fillId="5" borderId="71" xfId="3" applyFont="1" applyFill="1" applyBorder="1" applyAlignment="1" applyProtection="1">
      <alignment horizontal="center" vertical="center"/>
    </xf>
    <xf numFmtId="0" fontId="28" fillId="5" borderId="70" xfId="3" applyFont="1" applyFill="1" applyBorder="1" applyAlignment="1" applyProtection="1">
      <alignment horizontal="center" vertical="center"/>
    </xf>
    <xf numFmtId="0" fontId="18" fillId="8" borderId="91" xfId="3" applyFont="1" applyFill="1" applyBorder="1" applyAlignment="1" applyProtection="1">
      <alignment vertical="center"/>
      <protection locked="0"/>
    </xf>
    <xf numFmtId="0" fontId="18" fillId="8" borderId="98" xfId="3" applyFont="1" applyFill="1" applyBorder="1" applyAlignment="1" applyProtection="1">
      <alignment vertical="center"/>
      <protection locked="0"/>
    </xf>
    <xf numFmtId="0" fontId="18" fillId="8" borderId="90" xfId="3" applyFont="1" applyFill="1" applyBorder="1" applyAlignment="1" applyProtection="1">
      <alignment vertical="center"/>
      <protection locked="0"/>
    </xf>
    <xf numFmtId="0" fontId="11" fillId="5" borderId="86" xfId="3" applyFont="1" applyFill="1" applyBorder="1" applyAlignment="1" applyProtection="1">
      <alignment horizontal="center" vertical="center"/>
    </xf>
    <xf numFmtId="0" fontId="10" fillId="5" borderId="87" xfId="3" applyFont="1" applyFill="1" applyBorder="1" applyProtection="1">
      <alignment vertical="center"/>
    </xf>
    <xf numFmtId="0" fontId="10" fillId="5" borderId="75" xfId="3" applyFont="1" applyFill="1" applyBorder="1" applyProtection="1">
      <alignment vertical="center"/>
    </xf>
    <xf numFmtId="0" fontId="10" fillId="5" borderId="81" xfId="3" applyFont="1" applyFill="1" applyBorder="1" applyProtection="1">
      <alignment vertical="center"/>
    </xf>
    <xf numFmtId="0" fontId="10" fillId="5" borderId="74" xfId="3" applyFont="1" applyFill="1" applyBorder="1" applyAlignment="1" applyProtection="1">
      <alignment horizontal="center" vertical="center"/>
    </xf>
    <xf numFmtId="0" fontId="10" fillId="5" borderId="80" xfId="3" applyFont="1" applyFill="1" applyBorder="1" applyAlignment="1" applyProtection="1">
      <alignment horizontal="center" vertical="center"/>
    </xf>
    <xf numFmtId="0" fontId="10" fillId="5" borderId="75" xfId="3" applyFont="1" applyFill="1" applyBorder="1" applyAlignment="1" applyProtection="1">
      <alignment horizontal="center" vertical="center"/>
    </xf>
    <xf numFmtId="0" fontId="10" fillId="5" borderId="79" xfId="3" applyFont="1" applyFill="1" applyBorder="1" applyAlignment="1" applyProtection="1">
      <alignment horizontal="center" vertical="center"/>
    </xf>
    <xf numFmtId="0" fontId="16" fillId="0" borderId="12" xfId="3" applyFont="1" applyFill="1" applyBorder="1" applyAlignment="1" applyProtection="1">
      <alignment horizontal="center" vertical="center"/>
    </xf>
    <xf numFmtId="0" fontId="10" fillId="3" borderId="97" xfId="3" applyFont="1" applyFill="1" applyBorder="1" applyAlignment="1" applyProtection="1">
      <alignment horizontal="center" vertical="center"/>
    </xf>
    <xf numFmtId="0" fontId="10" fillId="3" borderId="96" xfId="3" applyFont="1" applyFill="1" applyBorder="1" applyAlignment="1" applyProtection="1">
      <alignment horizontal="center" vertical="center"/>
    </xf>
    <xf numFmtId="0" fontId="10" fillId="3" borderId="95" xfId="3" applyFont="1" applyFill="1" applyBorder="1" applyAlignment="1" applyProtection="1">
      <alignment horizontal="center" vertical="center"/>
    </xf>
    <xf numFmtId="0" fontId="10" fillId="3" borderId="94" xfId="3" applyFont="1" applyFill="1" applyBorder="1" applyAlignment="1" applyProtection="1">
      <alignment horizontal="center" vertical="center"/>
    </xf>
    <xf numFmtId="0" fontId="10" fillId="3" borderId="93" xfId="3" applyFont="1" applyFill="1" applyBorder="1" applyAlignment="1" applyProtection="1">
      <alignment horizontal="center" vertical="center"/>
    </xf>
    <xf numFmtId="0" fontId="10" fillId="3" borderId="92" xfId="3" applyFont="1" applyFill="1" applyBorder="1" applyAlignment="1" applyProtection="1">
      <alignment horizontal="center" vertical="center"/>
    </xf>
    <xf numFmtId="0" fontId="10" fillId="6" borderId="0" xfId="3" applyFont="1" applyFill="1" applyBorder="1" applyAlignment="1" applyProtection="1">
      <alignment horizontal="center" vertical="center"/>
    </xf>
    <xf numFmtId="0" fontId="10" fillId="6" borderId="87" xfId="3" applyFont="1" applyFill="1" applyBorder="1" applyAlignment="1" applyProtection="1">
      <alignment horizontal="center" vertical="center"/>
    </xf>
    <xf numFmtId="0" fontId="10" fillId="6" borderId="4" xfId="3" applyFont="1" applyFill="1" applyBorder="1" applyAlignment="1" applyProtection="1">
      <alignment horizontal="center" vertical="center"/>
    </xf>
    <xf numFmtId="0" fontId="10" fillId="6" borderId="76" xfId="3" applyFont="1" applyFill="1" applyBorder="1" applyAlignment="1" applyProtection="1">
      <alignment horizontal="center" vertical="center"/>
    </xf>
    <xf numFmtId="0" fontId="10" fillId="2" borderId="67" xfId="3" applyFont="1" applyFill="1" applyBorder="1" applyAlignment="1" applyProtection="1">
      <alignment horizontal="center" vertical="center"/>
    </xf>
    <xf numFmtId="0" fontId="10" fillId="2" borderId="24" xfId="3" applyFont="1" applyFill="1" applyBorder="1" applyAlignment="1" applyProtection="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10" fillId="3" borderId="51" xfId="3" applyFont="1" applyFill="1" applyBorder="1" applyAlignment="1" applyProtection="1">
      <alignment horizontal="center" vertical="center"/>
    </xf>
    <xf numFmtId="0" fontId="10" fillId="3" borderId="45" xfId="3" applyFont="1" applyFill="1" applyBorder="1" applyAlignment="1" applyProtection="1">
      <alignment horizontal="center" vertical="center"/>
    </xf>
    <xf numFmtId="0" fontId="10" fillId="3" borderId="35" xfId="3" applyFont="1" applyFill="1" applyBorder="1" applyAlignment="1" applyProtection="1">
      <alignment horizontal="center"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53" xfId="3" applyFont="1" applyFill="1" applyBorder="1" applyAlignment="1" applyProtection="1">
      <alignment horizontal="center" vertical="center"/>
    </xf>
    <xf numFmtId="0" fontId="10" fillId="3" borderId="52" xfId="3" applyFont="1" applyFill="1" applyBorder="1" applyAlignment="1" applyProtection="1">
      <alignment horizontal="center" vertical="center"/>
    </xf>
    <xf numFmtId="0" fontId="10" fillId="3" borderId="41" xfId="3" applyFont="1" applyFill="1" applyBorder="1" applyAlignment="1" applyProtection="1">
      <alignment horizontal="center" vertical="center"/>
    </xf>
    <xf numFmtId="0" fontId="10" fillId="3" borderId="32" xfId="3" applyFont="1" applyFill="1" applyBorder="1" applyAlignment="1" applyProtection="1">
      <alignment horizontal="center" vertical="center"/>
    </xf>
    <xf numFmtId="0" fontId="17" fillId="2" borderId="13" xfId="3" applyFont="1" applyFill="1" applyBorder="1" applyAlignment="1" applyProtection="1">
      <alignment horizontal="center" vertical="center"/>
    </xf>
    <xf numFmtId="0" fontId="17" fillId="2" borderId="5" xfId="3" applyFont="1" applyFill="1" applyBorder="1" applyAlignment="1" applyProtection="1">
      <alignment horizontal="center" vertical="center"/>
    </xf>
    <xf numFmtId="0" fontId="17" fillId="2" borderId="30" xfId="3" applyFont="1" applyFill="1" applyBorder="1" applyAlignment="1" applyProtection="1">
      <alignment horizontal="center" vertical="center"/>
    </xf>
    <xf numFmtId="0" fontId="17" fillId="2" borderId="23" xfId="3" applyFont="1" applyFill="1" applyBorder="1" applyAlignment="1" applyProtection="1">
      <alignment horizontal="center" vertical="center"/>
    </xf>
    <xf numFmtId="0" fontId="17" fillId="2" borderId="50" xfId="3" applyFont="1" applyFill="1" applyBorder="1" applyAlignment="1" applyProtection="1">
      <alignment horizontal="center" vertical="center"/>
    </xf>
    <xf numFmtId="0" fontId="17" fillId="2" borderId="39" xfId="3" applyFont="1" applyFill="1" applyBorder="1" applyAlignment="1" applyProtection="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pplyProtection="1">
      <alignment horizontal="center" vertical="center"/>
    </xf>
    <xf numFmtId="0" fontId="9" fillId="2" borderId="12" xfId="3" applyFont="1" applyFill="1" applyBorder="1" applyAlignment="1" applyProtection="1">
      <alignment horizontal="center" vertical="center"/>
    </xf>
    <xf numFmtId="0" fontId="9" fillId="2" borderId="11" xfId="3" applyFont="1" applyFill="1" applyBorder="1" applyAlignment="1" applyProtection="1">
      <alignment horizontal="center" vertical="center"/>
    </xf>
    <xf numFmtId="0" fontId="9" fillId="2" borderId="7" xfId="3" applyFont="1" applyFill="1" applyBorder="1" applyAlignment="1" applyProtection="1">
      <alignment horizontal="center" vertical="center"/>
    </xf>
    <xf numFmtId="0" fontId="9" fillId="2" borderId="0" xfId="3" applyFont="1" applyFill="1" applyBorder="1" applyAlignment="1" applyProtection="1">
      <alignment horizontal="center" vertical="center"/>
    </xf>
    <xf numFmtId="0" fontId="9" fillId="2" borderId="6" xfId="3" applyFont="1" applyFill="1" applyBorder="1" applyAlignment="1" applyProtection="1">
      <alignment horizontal="center" vertical="center"/>
    </xf>
    <xf numFmtId="0" fontId="32" fillId="0" borderId="12" xfId="3" applyFont="1" applyBorder="1" applyAlignment="1" applyProtection="1">
      <alignment horizontal="right" vertical="center"/>
    </xf>
    <xf numFmtId="0" fontId="31" fillId="0" borderId="12" xfId="3" applyFont="1" applyBorder="1" applyAlignment="1" applyProtection="1">
      <alignment horizontal="right" vertical="center"/>
    </xf>
    <xf numFmtId="176" fontId="18" fillId="4" borderId="12" xfId="3" applyNumberFormat="1" applyFont="1" applyFill="1" applyBorder="1" applyAlignment="1" applyProtection="1">
      <alignment horizontal="left" vertical="center"/>
    </xf>
    <xf numFmtId="0" fontId="9" fillId="2" borderId="24" xfId="3" applyFont="1" applyFill="1" applyBorder="1" applyAlignment="1" applyProtection="1">
      <alignment horizontal="center" vertical="center"/>
    </xf>
    <xf numFmtId="0" fontId="9" fillId="2" borderId="17" xfId="3" applyFont="1" applyFill="1" applyBorder="1" applyAlignment="1" applyProtection="1">
      <alignment horizontal="center" vertical="center"/>
    </xf>
    <xf numFmtId="176" fontId="18" fillId="4" borderId="64" xfId="3" applyNumberFormat="1" applyFont="1" applyFill="1" applyBorder="1" applyAlignment="1" applyProtection="1">
      <alignment horizontal="left" vertical="center"/>
    </xf>
    <xf numFmtId="176" fontId="9" fillId="4" borderId="64" xfId="3" applyNumberFormat="1" applyFont="1" applyFill="1" applyBorder="1" applyProtection="1">
      <alignment vertical="center"/>
    </xf>
    <xf numFmtId="0" fontId="17" fillId="2" borderId="61" xfId="3" applyFont="1" applyFill="1" applyBorder="1" applyAlignment="1" applyProtection="1">
      <alignment horizontal="center" vertical="center"/>
    </xf>
    <xf numFmtId="176" fontId="18" fillId="4" borderId="38" xfId="3" applyNumberFormat="1" applyFont="1" applyFill="1" applyBorder="1" applyAlignment="1" applyProtection="1">
      <alignment horizontal="left" vertical="center"/>
    </xf>
    <xf numFmtId="176" fontId="18" fillId="4" borderId="20" xfId="3" applyNumberFormat="1" applyFont="1" applyFill="1" applyBorder="1" applyAlignment="1" applyProtection="1">
      <alignment horizontal="left" vertical="center"/>
    </xf>
    <xf numFmtId="176" fontId="18" fillId="4" borderId="0" xfId="3" applyNumberFormat="1" applyFont="1" applyFill="1" applyBorder="1" applyAlignment="1" applyProtection="1">
      <alignment horizontal="left" vertical="center"/>
    </xf>
    <xf numFmtId="0" fontId="9" fillId="4" borderId="0" xfId="3" applyFont="1" applyFill="1" applyBorder="1" applyProtection="1">
      <alignment vertical="center"/>
    </xf>
    <xf numFmtId="176" fontId="18" fillId="4" borderId="27" xfId="3" applyNumberFormat="1" applyFont="1" applyFill="1" applyBorder="1" applyAlignment="1" applyProtection="1">
      <alignment horizontal="left" vertical="center"/>
    </xf>
    <xf numFmtId="176" fontId="18" fillId="4" borderId="54" xfId="3" applyNumberFormat="1" applyFont="1" applyFill="1" applyBorder="1" applyAlignment="1" applyProtection="1">
      <alignment horizontal="left" vertical="center"/>
    </xf>
    <xf numFmtId="0" fontId="9" fillId="2" borderId="5" xfId="3" applyFont="1" applyFill="1" applyBorder="1" applyAlignment="1" applyProtection="1">
      <alignment horizontal="center" vertical="center"/>
    </xf>
    <xf numFmtId="0" fontId="9" fillId="2" borderId="4" xfId="3" applyFont="1" applyFill="1" applyBorder="1" applyAlignment="1" applyProtection="1">
      <alignment horizontal="center" vertical="center"/>
    </xf>
    <xf numFmtId="176" fontId="18" fillId="0" borderId="4" xfId="3" applyNumberFormat="1" applyFont="1" applyFill="1" applyBorder="1" applyAlignment="1" applyProtection="1">
      <alignment horizontal="left" vertical="center"/>
    </xf>
    <xf numFmtId="0" fontId="9" fillId="4" borderId="27" xfId="3" applyFont="1" applyFill="1" applyBorder="1" applyProtection="1">
      <alignment vertical="center"/>
    </xf>
    <xf numFmtId="0" fontId="9" fillId="4" borderId="54" xfId="3" applyFont="1" applyFill="1" applyBorder="1" applyProtection="1">
      <alignment vertical="center"/>
    </xf>
  </cellXfs>
  <cellStyles count="6">
    <cellStyle name="桁区切り 2" xfId="4"/>
    <cellStyle name="標準" xfId="0" builtinId="0"/>
    <cellStyle name="標準 2" xfId="1"/>
    <cellStyle name="標準 2 2" xfId="5"/>
    <cellStyle name="標準 3" xfId="2"/>
    <cellStyle name="標準 4" xfId="3"/>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AC$47"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19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1B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1C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1D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1E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1F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20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21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22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23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24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25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31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3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8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02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27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03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04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59957819-C800-45FB-BE24-219D0AA822A8}"/>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59957819-C800-45FB-BE24-219D0AA822A8}"/>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59957819-C800-45FB-BE24-219D0AA822A8}"/>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59957819-C800-45FB-BE24-219D0AA822A8}"/>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59957819-C800-45FB-BE24-219D0AA822A8}"/>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59957819-C800-45FB-BE24-219D0AA822A8}"/>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59957819-C800-45FB-BE24-219D0AA822A8}"/>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59957819-C800-45FB-BE24-219D0AA822A8}"/>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59957819-C800-45FB-BE24-219D0AA822A8}"/>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59957819-C800-45FB-BE24-219D0AA822A8}"/>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59957819-C800-45FB-BE24-219D0AA822A8}"/>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59957819-C800-45FB-BE24-219D0AA822A8}"/>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798E75C3-B829-4C2A-915C-D6C9AC009709}"/>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59957819-C800-45FB-BE24-219D0AA822A8}"/>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54E24F0F-C215-4AB2-8776-54018507F1C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59957819-C800-45FB-BE24-219D0AA822A8}"/>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59957819-C800-45FB-BE24-219D0AA822A8}"/>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59957819-C800-45FB-BE24-219D0AA822A8}"/>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59957819-C800-45FB-BE24-219D0AA822A8}"/>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59957819-C800-45FB-BE24-219D0AA822A8}"/>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798E75C3-B829-4C2A-915C-D6C9AC009709}"/>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798E75C3-B829-4C2A-915C-D6C9AC009709}"/>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59957819-C800-45FB-BE24-219D0AA822A8}"/>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59957819-C800-45FB-BE24-219D0AA822A8}"/>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54E24F0F-C215-4AB2-8776-54018507F1C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54E24F0F-C215-4AB2-8776-54018507F1C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59957819-C800-45FB-BE24-219D0AA822A8}"/>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59957819-C800-45FB-BE24-219D0AA822A8}"/>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59957819-C800-45FB-BE24-219D0AA822A8}"/>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59957819-C800-45FB-BE24-219D0AA822A8}"/>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798E75C3-B829-4C2A-915C-D6C9AC009709}"/>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59957819-C800-45FB-BE24-219D0AA822A8}"/>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54E24F0F-C215-4AB2-8776-54018507F1C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59957819-C800-45FB-BE24-219D0AA822A8}"/>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59957819-C800-45FB-BE24-219D0AA822A8}"/>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59957819-C800-45FB-BE24-219D0AA822A8}"/>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59957819-C800-45FB-BE24-219D0AA822A8}"/>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798E75C3-B829-4C2A-915C-D6C9AC009709}"/>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59957819-C800-45FB-BE24-219D0AA822A8}"/>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54E24F0F-C215-4AB2-8776-54018507F1C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59957819-C800-45FB-BE24-219D0AA822A8}"/>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59957819-C800-45FB-BE24-219D0AA822A8}"/>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798E75C3-B829-4C2A-915C-D6C9AC009709}"/>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798E75C3-B829-4C2A-915C-D6C9AC009709}"/>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59957819-C800-45FB-BE24-219D0AA822A8}"/>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59957819-C800-45FB-BE24-219D0AA822A8}"/>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54E24F0F-C215-4AB2-8776-54018507F1C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54E24F0F-C215-4AB2-8776-54018507F1C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Q47"/>
  <sheetViews>
    <sheetView showGridLines="0" tabSelected="1" zoomScale="70" zoomScaleNormal="70" zoomScaleSheetLayoutView="85" workbookViewId="0">
      <selection activeCell="H38" sqref="H38"/>
    </sheetView>
  </sheetViews>
  <sheetFormatPr defaultColWidth="6.25" defaultRowHeight="0" customHeight="1" zeroHeight="1"/>
  <cols>
    <col min="1" max="1" width="2.75" style="2" customWidth="1"/>
    <col min="2" max="2" width="4.375" style="2" customWidth="1"/>
    <col min="3" max="3" width="11.375" style="2" customWidth="1"/>
    <col min="4" max="4" width="8.75" style="2" customWidth="1"/>
    <col min="5" max="5" width="9.125" style="2" customWidth="1"/>
    <col min="6" max="6" width="10.75" style="2" customWidth="1"/>
    <col min="7" max="7" width="11.375" style="2" customWidth="1"/>
    <col min="8" max="8" width="11.25" style="2" customWidth="1"/>
    <col min="9" max="9" width="12.625" style="2" customWidth="1"/>
    <col min="10" max="10" width="4.25" style="2" customWidth="1"/>
    <col min="11" max="11" width="18.25" style="2" customWidth="1"/>
    <col min="12" max="12" width="7.75" style="2" customWidth="1"/>
    <col min="13" max="13" width="7.625" style="2" bestFit="1" customWidth="1"/>
    <col min="14" max="14" width="6.625" style="2" customWidth="1"/>
    <col min="15" max="15" width="8.625" style="2" bestFit="1" customWidth="1"/>
    <col min="16" max="16" width="6.625" style="2" customWidth="1"/>
    <col min="17" max="17" width="6.25" style="2" customWidth="1"/>
    <col min="18" max="18" width="4.25" style="2" customWidth="1"/>
    <col min="19" max="19" width="8.125" style="2" customWidth="1"/>
    <col min="20" max="20" width="5.875" style="2" customWidth="1"/>
    <col min="21" max="21" width="0.5" style="2"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9" customFormat="1" ht="17.25" customHeight="1">
      <c r="A1" s="92" t="s">
        <v>100</v>
      </c>
      <c r="B1" s="91"/>
      <c r="C1" s="91"/>
      <c r="D1" s="91"/>
      <c r="E1" s="81"/>
      <c r="F1" s="91"/>
      <c r="G1" s="91"/>
      <c r="H1" s="91"/>
      <c r="I1" s="91"/>
      <c r="J1" s="91"/>
      <c r="K1" s="91"/>
      <c r="L1" s="91"/>
      <c r="M1" s="91"/>
      <c r="N1" s="28"/>
      <c r="O1" s="91"/>
      <c r="P1" s="91"/>
      <c r="Q1" s="91"/>
      <c r="R1" s="91"/>
      <c r="S1" s="91"/>
      <c r="T1" s="90" t="s">
        <v>133</v>
      </c>
      <c r="X1" s="89" t="s">
        <v>99</v>
      </c>
    </row>
    <row r="2" spans="1:27" s="3" customFormat="1" ht="9.75" customHeight="1">
      <c r="A2" s="28"/>
      <c r="B2" s="28"/>
      <c r="C2" s="28"/>
      <c r="D2" s="28"/>
      <c r="E2" s="28"/>
      <c r="F2" s="28"/>
      <c r="G2" s="28"/>
      <c r="H2" s="28"/>
      <c r="I2" s="28"/>
      <c r="J2" s="28"/>
      <c r="K2" s="28"/>
      <c r="L2" s="28"/>
      <c r="M2" s="28"/>
      <c r="N2" s="28"/>
      <c r="O2" s="28"/>
      <c r="P2" s="28"/>
      <c r="Q2" s="28"/>
      <c r="R2" s="28"/>
      <c r="S2" s="28"/>
      <c r="T2" s="28" t="s">
        <v>132</v>
      </c>
      <c r="Y2" s="147" t="s">
        <v>98</v>
      </c>
      <c r="Z2" s="88" t="s">
        <v>97</v>
      </c>
      <c r="AA2" s="96"/>
    </row>
    <row r="3" spans="1:27" s="3" customFormat="1" ht="17.25" customHeight="1">
      <c r="A3" s="148" t="s">
        <v>96</v>
      </c>
      <c r="B3" s="149"/>
      <c r="C3" s="150"/>
      <c r="D3" s="151"/>
      <c r="E3" s="151"/>
      <c r="F3" s="152"/>
      <c r="G3" s="97" t="s">
        <v>95</v>
      </c>
      <c r="H3" s="166"/>
      <c r="I3" s="167"/>
      <c r="J3" s="168"/>
      <c r="K3" s="87" t="s">
        <v>94</v>
      </c>
      <c r="L3" s="28"/>
      <c r="M3" s="28"/>
      <c r="N3" s="28"/>
      <c r="O3" s="28"/>
      <c r="P3" s="28"/>
      <c r="Q3" s="28"/>
      <c r="R3" s="28"/>
      <c r="S3" s="28"/>
      <c r="T3" s="28"/>
      <c r="Y3" s="147"/>
      <c r="Z3" s="96" t="s">
        <v>93</v>
      </c>
      <c r="AA3" s="96" t="s">
        <v>92</v>
      </c>
    </row>
    <row r="4" spans="1:27" s="3" customFormat="1" ht="17.25" customHeight="1">
      <c r="A4" s="81" t="s">
        <v>91</v>
      </c>
      <c r="B4" s="28"/>
      <c r="C4" s="28"/>
      <c r="D4" s="28"/>
      <c r="E4" s="28"/>
      <c r="F4" s="28"/>
      <c r="G4" s="28"/>
      <c r="H4" s="28"/>
      <c r="I4" s="28"/>
      <c r="J4" s="28"/>
      <c r="K4" s="28"/>
      <c r="L4" s="28"/>
      <c r="M4" s="28"/>
      <c r="N4" s="28"/>
      <c r="O4" s="28"/>
      <c r="P4" s="28"/>
      <c r="Q4" s="28"/>
      <c r="R4" s="28"/>
      <c r="S4" s="28"/>
      <c r="T4" s="28"/>
      <c r="X4" s="82" t="s">
        <v>90</v>
      </c>
      <c r="Y4" s="53">
        <v>0.09</v>
      </c>
      <c r="Z4" s="53">
        <v>0.04</v>
      </c>
      <c r="AA4" s="53">
        <v>0.09</v>
      </c>
    </row>
    <row r="5" spans="1:27" s="3" customFormat="1" ht="17.25" customHeight="1">
      <c r="A5" s="178" t="s">
        <v>89</v>
      </c>
      <c r="B5" s="179"/>
      <c r="C5" s="155" t="s">
        <v>88</v>
      </c>
      <c r="D5" s="156"/>
      <c r="E5" s="86" t="s">
        <v>87</v>
      </c>
      <c r="F5" s="155" t="s">
        <v>86</v>
      </c>
      <c r="G5" s="156"/>
      <c r="H5" s="34"/>
      <c r="I5" s="34"/>
      <c r="J5" s="28"/>
      <c r="K5" s="28"/>
      <c r="L5" s="28"/>
      <c r="M5" s="28"/>
      <c r="N5" s="28"/>
      <c r="O5" s="28"/>
      <c r="P5" s="28"/>
      <c r="Q5" s="28"/>
      <c r="R5" s="28"/>
      <c r="S5" s="28"/>
      <c r="T5" s="28"/>
      <c r="X5" s="82" t="s">
        <v>85</v>
      </c>
      <c r="Y5" s="53">
        <v>0.09</v>
      </c>
      <c r="Z5" s="82" t="s">
        <v>129</v>
      </c>
      <c r="AA5" s="53">
        <v>0.09</v>
      </c>
    </row>
    <row r="6" spans="1:27" s="3" customFormat="1" ht="17.25" customHeight="1">
      <c r="A6" s="180" t="s">
        <v>84</v>
      </c>
      <c r="B6" s="181"/>
      <c r="C6" s="84" t="s">
        <v>131</v>
      </c>
      <c r="D6" s="85">
        <v>15</v>
      </c>
      <c r="E6" s="133">
        <v>60</v>
      </c>
      <c r="F6" s="83" t="s">
        <v>130</v>
      </c>
      <c r="G6" s="137" t="str">
        <f>IF(H3=X10,"",IF(H3=X11,Y11,IF(H3=X12,Y12,IF(H3=X13,Y13,IF(H3=X14,Y14,IF(H3=X16,Y16,IF(H3=X17,Y17,IF(H3=X15,Y15,IF(H3=X18,Y18,falese)))))))))</f>
        <v/>
      </c>
      <c r="H6" s="34"/>
      <c r="I6" s="34"/>
      <c r="J6" s="28"/>
      <c r="K6" s="28"/>
      <c r="L6" s="28"/>
      <c r="M6" s="28"/>
      <c r="N6" s="28"/>
      <c r="O6" s="28"/>
      <c r="P6" s="28"/>
      <c r="Q6" s="28"/>
      <c r="R6" s="28"/>
      <c r="S6" s="28"/>
      <c r="T6" s="28"/>
      <c r="X6" s="82" t="s">
        <v>83</v>
      </c>
      <c r="Y6" s="53">
        <v>0.11</v>
      </c>
      <c r="Z6" s="53">
        <v>0.11</v>
      </c>
      <c r="AA6" s="82" t="s">
        <v>129</v>
      </c>
    </row>
    <row r="7" spans="1:27" s="3" customFormat="1" ht="17.25" customHeight="1">
      <c r="A7" s="182" t="s">
        <v>82</v>
      </c>
      <c r="B7" s="183"/>
      <c r="C7" s="84" t="s">
        <v>128</v>
      </c>
      <c r="D7" s="132"/>
      <c r="E7" s="133">
        <v>70</v>
      </c>
      <c r="F7" s="83" t="s">
        <v>127</v>
      </c>
      <c r="G7" s="137" t="str">
        <f>IF(H3=X10,"",IF(H3=X11,Z11,IF(H3=X12,Z12,IF(H3=X13,Z13,IF(H3=X14,Z14,IF(H3=X16,Z16,IF(H3=X17,Z17,IF(H3=X15,Z15,IF(H3=X18,Z18,FALSE)))))))))</f>
        <v/>
      </c>
      <c r="H7" s="34"/>
      <c r="I7" s="34"/>
      <c r="J7" s="28"/>
      <c r="K7" s="28"/>
      <c r="L7" s="28"/>
      <c r="M7" s="28"/>
      <c r="N7" s="28"/>
      <c r="O7" s="28"/>
      <c r="P7" s="28"/>
      <c r="Q7" s="28"/>
      <c r="R7" s="28"/>
      <c r="S7" s="28"/>
      <c r="T7" s="28"/>
      <c r="X7" s="82" t="s">
        <v>81</v>
      </c>
      <c r="Y7" s="53">
        <v>0.11</v>
      </c>
      <c r="Z7" s="53">
        <v>0.04</v>
      </c>
      <c r="AA7" s="53">
        <v>0.11</v>
      </c>
    </row>
    <row r="8" spans="1:27" s="3" customFormat="1" ht="17.25" customHeight="1">
      <c r="A8" s="34"/>
      <c r="B8" s="34"/>
      <c r="C8" s="226" t="s">
        <v>126</v>
      </c>
      <c r="D8" s="227"/>
      <c r="E8" s="227"/>
      <c r="F8" s="227"/>
      <c r="G8" s="227"/>
      <c r="H8" s="34"/>
      <c r="I8" s="28"/>
      <c r="J8" s="28"/>
      <c r="K8" s="28"/>
      <c r="L8" s="28"/>
      <c r="M8" s="28"/>
      <c r="N8" s="28"/>
      <c r="O8" s="28"/>
      <c r="P8" s="28"/>
      <c r="Q8" s="28"/>
      <c r="R8" s="28"/>
      <c r="S8" s="28"/>
      <c r="T8" s="28"/>
      <c r="X8" s="82" t="s">
        <v>80</v>
      </c>
      <c r="Y8" s="53">
        <v>0.15</v>
      </c>
      <c r="Z8" s="53">
        <v>0.04</v>
      </c>
      <c r="AA8" s="53">
        <v>0.15</v>
      </c>
    </row>
    <row r="9" spans="1:27" s="3" customFormat="1" ht="17.25" customHeight="1" thickBot="1">
      <c r="A9" s="81" t="s">
        <v>79</v>
      </c>
      <c r="B9" s="28"/>
      <c r="C9" s="28"/>
      <c r="D9" s="28"/>
      <c r="E9" s="28"/>
      <c r="F9" s="28"/>
      <c r="G9" s="28"/>
      <c r="H9" s="28"/>
      <c r="I9" s="28"/>
      <c r="J9" s="81"/>
      <c r="K9" s="81" t="s">
        <v>125</v>
      </c>
      <c r="L9" s="81"/>
      <c r="M9" s="28"/>
      <c r="N9" s="28"/>
      <c r="O9" s="28"/>
      <c r="P9" s="28"/>
      <c r="Q9" s="28"/>
      <c r="R9" s="28"/>
      <c r="S9" s="28"/>
      <c r="T9" s="28"/>
      <c r="X9" s="80"/>
      <c r="Y9" s="80"/>
      <c r="Z9" s="80"/>
      <c r="AA9" s="80"/>
    </row>
    <row r="10" spans="1:27" s="3" customFormat="1" ht="17.25" customHeight="1">
      <c r="A10" s="184" t="s">
        <v>78</v>
      </c>
      <c r="B10" s="184"/>
      <c r="C10" s="185"/>
      <c r="D10" s="153" t="s">
        <v>77</v>
      </c>
      <c r="E10" s="154"/>
      <c r="F10" s="79" t="s">
        <v>76</v>
      </c>
      <c r="G10" s="98" t="s">
        <v>75</v>
      </c>
      <c r="H10" s="79" t="s">
        <v>74</v>
      </c>
      <c r="I10" s="98" t="s">
        <v>73</v>
      </c>
      <c r="J10" s="28"/>
      <c r="K10" s="157"/>
      <c r="L10" s="169" t="s">
        <v>72</v>
      </c>
      <c r="M10" s="170"/>
      <c r="N10" s="173" t="s">
        <v>71</v>
      </c>
      <c r="O10" s="173"/>
      <c r="P10" s="173" t="s">
        <v>70</v>
      </c>
      <c r="Q10" s="173"/>
      <c r="R10" s="175"/>
      <c r="S10" s="160" t="s">
        <v>69</v>
      </c>
      <c r="T10" s="161"/>
      <c r="X10" s="54"/>
      <c r="Y10" s="53"/>
      <c r="Z10" s="53"/>
    </row>
    <row r="11" spans="1:27" s="3" customFormat="1" ht="17.25" customHeight="1">
      <c r="A11" s="184"/>
      <c r="B11" s="184"/>
      <c r="C11" s="185"/>
      <c r="D11" s="78"/>
      <c r="E11" s="77" t="s">
        <v>68</v>
      </c>
      <c r="F11" s="76" t="s">
        <v>67</v>
      </c>
      <c r="G11" s="75" t="s">
        <v>124</v>
      </c>
      <c r="H11" s="76" t="s">
        <v>66</v>
      </c>
      <c r="I11" s="75" t="s">
        <v>123</v>
      </c>
      <c r="J11" s="28"/>
      <c r="K11" s="158"/>
      <c r="L11" s="171"/>
      <c r="M11" s="172"/>
      <c r="N11" s="174"/>
      <c r="O11" s="174"/>
      <c r="P11" s="174"/>
      <c r="Q11" s="174"/>
      <c r="R11" s="176"/>
      <c r="S11" s="162"/>
      <c r="T11" s="163"/>
      <c r="X11" s="54" t="s">
        <v>65</v>
      </c>
      <c r="Y11" s="53">
        <v>0.09</v>
      </c>
      <c r="Z11" s="53">
        <v>0.04</v>
      </c>
    </row>
    <row r="12" spans="1:27" s="3" customFormat="1" ht="17.25" customHeight="1">
      <c r="A12" s="186"/>
      <c r="B12" s="186"/>
      <c r="C12" s="187"/>
      <c r="D12" s="74" t="s">
        <v>122</v>
      </c>
      <c r="E12" s="73" t="s">
        <v>121</v>
      </c>
      <c r="F12" s="72" t="s">
        <v>120</v>
      </c>
      <c r="G12" s="71" t="s">
        <v>64</v>
      </c>
      <c r="H12" s="72" t="s">
        <v>119</v>
      </c>
      <c r="I12" s="71" t="s">
        <v>63</v>
      </c>
      <c r="J12" s="28"/>
      <c r="K12" s="159"/>
      <c r="L12" s="164" t="s">
        <v>101</v>
      </c>
      <c r="M12" s="164"/>
      <c r="N12" s="164" t="s">
        <v>118</v>
      </c>
      <c r="O12" s="164"/>
      <c r="P12" s="164" t="s">
        <v>117</v>
      </c>
      <c r="Q12" s="164"/>
      <c r="R12" s="165"/>
      <c r="S12" s="70" t="s">
        <v>116</v>
      </c>
      <c r="T12" s="69" t="s">
        <v>62</v>
      </c>
      <c r="X12" s="54" t="s">
        <v>61</v>
      </c>
      <c r="Y12" s="53">
        <v>0.09</v>
      </c>
      <c r="Z12" s="53">
        <v>0.09</v>
      </c>
    </row>
    <row r="13" spans="1:27" s="3" customFormat="1" ht="17.25" customHeight="1">
      <c r="A13" s="220" t="s">
        <v>60</v>
      </c>
      <c r="B13" s="221"/>
      <c r="C13" s="222"/>
      <c r="D13" s="189"/>
      <c r="E13" s="189"/>
      <c r="F13" s="188"/>
      <c r="G13" s="188"/>
      <c r="H13" s="188"/>
      <c r="I13" s="188"/>
      <c r="J13" s="28"/>
      <c r="K13" s="68"/>
      <c r="L13" s="67" t="s">
        <v>115</v>
      </c>
      <c r="M13" s="44">
        <f>IF(D6="","",D6)</f>
        <v>15</v>
      </c>
      <c r="N13" s="67" t="s">
        <v>59</v>
      </c>
      <c r="O13" s="44">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7" t="s">
        <v>58</v>
      </c>
      <c r="Q13" s="228">
        <f>IF(O13="","",O13*E6*0.01)</f>
        <v>1022.6269935997498</v>
      </c>
      <c r="R13" s="228"/>
      <c r="S13" s="42">
        <f>IF(O13="","",O13-Q13)</f>
        <v>681.75132906649969</v>
      </c>
      <c r="T13" s="41" t="str">
        <f>IF(S13&lt;=0,"結露","　　")</f>
        <v>　　</v>
      </c>
      <c r="X13" s="54" t="s">
        <v>57</v>
      </c>
      <c r="Y13" s="53">
        <v>0.09</v>
      </c>
      <c r="Z13" s="53">
        <v>0.09</v>
      </c>
    </row>
    <row r="14" spans="1:27" s="3" customFormat="1" ht="17.25" customHeight="1">
      <c r="A14" s="223"/>
      <c r="B14" s="224"/>
      <c r="C14" s="225"/>
      <c r="D14" s="189"/>
      <c r="E14" s="189"/>
      <c r="F14" s="189"/>
      <c r="G14" s="189"/>
      <c r="H14" s="189"/>
      <c r="I14" s="189"/>
      <c r="J14" s="28"/>
      <c r="K14" s="203" t="s">
        <v>56</v>
      </c>
      <c r="L14" s="61" t="s">
        <v>55</v>
      </c>
      <c r="M14" s="62"/>
      <c r="N14" s="61" t="s">
        <v>114</v>
      </c>
      <c r="O14" s="62"/>
      <c r="P14" s="61" t="s">
        <v>113</v>
      </c>
      <c r="Q14" s="228"/>
      <c r="R14" s="228"/>
      <c r="S14" s="60"/>
      <c r="T14" s="59"/>
      <c r="X14" s="54" t="s">
        <v>54</v>
      </c>
      <c r="Y14" s="53">
        <v>0.11</v>
      </c>
      <c r="Z14" s="53">
        <v>0.04</v>
      </c>
    </row>
    <row r="15" spans="1:27" s="3" customFormat="1" ht="17.25" customHeight="1">
      <c r="A15" s="201">
        <v>1</v>
      </c>
      <c r="B15" s="209"/>
      <c r="C15" s="210"/>
      <c r="D15" s="101"/>
      <c r="E15" s="102"/>
      <c r="F15" s="101"/>
      <c r="G15" s="103"/>
      <c r="H15" s="101"/>
      <c r="I15" s="104"/>
      <c r="J15" s="45"/>
      <c r="K15" s="204"/>
      <c r="L15" s="65"/>
      <c r="M15" s="66" t="str">
        <f>IF(G6="","",D$6-(D$6-D$7)*G$6/F$43)</f>
        <v/>
      </c>
      <c r="N15" s="65"/>
      <c r="O15" s="66" t="str">
        <f>IF(M15="","",IF(M15&gt;=0,100*(POWER(10,-7.90298*(373.16/(M15+273.16)-1)+5.02808*LOG10(373.16/(M15+273.16))-1.3816*POWER(10,-7)*(POWER(10,11.344*(1-(M15+273.16)/373.16))-1)+8.1328*POWER(10,-3)*(POWER(10,-3.49149*(373.16/(M15+273.16)-1))-1)+LOG10(1013.246))),100*(POWER(10,-9.09718*(273.16/(M15+273.16)-1)-3.56654*LOG10(273.16/(M15+273.16))+0.876793*(1-(M15+273.16)/273.16)+LOG10(6.1071)))))</f>
        <v/>
      </c>
      <c r="P15" s="65"/>
      <c r="Q15" s="231">
        <f>Q13</f>
        <v>1022.6269935997498</v>
      </c>
      <c r="R15" s="232"/>
      <c r="S15" s="64" t="str">
        <f>IF(O15="","",O15-Q15)</f>
        <v/>
      </c>
      <c r="T15" s="63" t="str">
        <f>IF(S15&lt;=0,"結露","　　")</f>
        <v>　　</v>
      </c>
      <c r="X15" s="54" t="s">
        <v>53</v>
      </c>
      <c r="Y15" s="53">
        <v>0.11</v>
      </c>
      <c r="Z15" s="53">
        <v>0.11</v>
      </c>
    </row>
    <row r="16" spans="1:27" s="3" customFormat="1" ht="17.25" customHeight="1">
      <c r="A16" s="202"/>
      <c r="B16" s="211"/>
      <c r="C16" s="212"/>
      <c r="D16" s="129"/>
      <c r="E16" s="105" t="str">
        <f>IF(D16&gt;0,D16/1000,"")</f>
        <v/>
      </c>
      <c r="F16" s="130"/>
      <c r="G16" s="106" t="str">
        <f>IF(F16&gt;0,E16/F16,"")</f>
        <v/>
      </c>
      <c r="H16" s="131"/>
      <c r="I16" s="107" t="str">
        <f>IF(H16&gt;0,H16*E16,"")</f>
        <v/>
      </c>
      <c r="J16" s="40"/>
      <c r="K16" s="233" t="s">
        <v>52</v>
      </c>
      <c r="L16" s="61" t="s">
        <v>51</v>
      </c>
      <c r="M16" s="62"/>
      <c r="N16" s="61" t="s">
        <v>112</v>
      </c>
      <c r="O16" s="62"/>
      <c r="P16" s="61" t="s">
        <v>111</v>
      </c>
      <c r="Q16" s="228"/>
      <c r="R16" s="228"/>
      <c r="S16" s="60"/>
      <c r="T16" s="59"/>
      <c r="X16" s="54" t="s">
        <v>50</v>
      </c>
      <c r="Y16" s="53">
        <v>0.11</v>
      </c>
      <c r="Z16" s="53">
        <v>0.04</v>
      </c>
    </row>
    <row r="17" spans="1:26" s="3" customFormat="1" ht="17.25" customHeight="1">
      <c r="A17" s="192">
        <v>2</v>
      </c>
      <c r="B17" s="213"/>
      <c r="C17" s="214"/>
      <c r="D17" s="108"/>
      <c r="E17" s="109"/>
      <c r="F17" s="110"/>
      <c r="G17" s="111"/>
      <c r="H17" s="112"/>
      <c r="I17" s="113"/>
      <c r="J17" s="28"/>
      <c r="K17" s="208"/>
      <c r="L17" s="57"/>
      <c r="M17" s="58" t="str">
        <f>IF(G16="","",D$6-(D$6-D$7)*(G$6+G16)/F$43)</f>
        <v/>
      </c>
      <c r="N17" s="57"/>
      <c r="O17" s="58" t="str">
        <f>IF(M17="","",IF(M17&gt;=0,100*(POWER(10,-7.90298*(373.16/(M17+273.16)-1)+5.02808*LOG10(373.16/(M17+273.16))-1.3816*POWER(10,-7)*(POWER(10,11.344*(1-(M17+273.16)/373.16))-1)+8.1328*POWER(10,-3)*(POWER(10,-3.49149*(373.16/(M17+273.16)-1))-1)+LOG10(1013.246))),100*(POWER(10,-9.09718*(273.16/(M17+273.16)-1)-3.56654*LOG10(273.16/(M17+273.16))+0.876793*(1-(M17+273.16)/273.16)+LOG10(6.1071)))))</f>
        <v/>
      </c>
      <c r="P17" s="57"/>
      <c r="Q17" s="234" t="str">
        <f>IF(O17="","",Q$15-(Q$15-Q$40)*I$16/F$44)</f>
        <v/>
      </c>
      <c r="R17" s="234"/>
      <c r="S17" s="56" t="str">
        <f>IF(O17="","",O17-Q17)</f>
        <v/>
      </c>
      <c r="T17" s="55" t="str">
        <f>IF(S17&lt;=0,"結露","　　")</f>
        <v>　　</v>
      </c>
      <c r="X17" s="54" t="s">
        <v>49</v>
      </c>
      <c r="Y17" s="53">
        <v>0.15</v>
      </c>
      <c r="Z17" s="53">
        <v>0.04</v>
      </c>
    </row>
    <row r="18" spans="1:26" s="3" customFormat="1" ht="17.25" customHeight="1">
      <c r="A18" s="192"/>
      <c r="B18" s="215"/>
      <c r="C18" s="214"/>
      <c r="D18" s="129"/>
      <c r="E18" s="105" t="str">
        <f>IF(D18&gt;0,D18/1000,"")</f>
        <v/>
      </c>
      <c r="F18" s="130"/>
      <c r="G18" s="106" t="str">
        <f>IF(F18&gt;0,E18/F18,"")</f>
        <v/>
      </c>
      <c r="H18" s="131"/>
      <c r="I18" s="113" t="str">
        <f>IF(H18&gt;0,H18*E18,"")</f>
        <v/>
      </c>
      <c r="J18" s="28"/>
      <c r="K18" s="205" t="s">
        <v>48</v>
      </c>
      <c r="L18" s="37" t="s">
        <v>47</v>
      </c>
      <c r="M18" s="52"/>
      <c r="N18" s="37" t="s">
        <v>46</v>
      </c>
      <c r="O18" s="52"/>
      <c r="P18" s="37" t="s">
        <v>110</v>
      </c>
      <c r="Q18" s="238"/>
      <c r="R18" s="238"/>
      <c r="S18" s="36"/>
      <c r="T18" s="35"/>
      <c r="X18" s="54" t="s">
        <v>45</v>
      </c>
      <c r="Y18" s="53">
        <v>0.15</v>
      </c>
      <c r="Z18" s="53">
        <v>0.15</v>
      </c>
    </row>
    <row r="19" spans="1:26" s="3" customFormat="1" ht="17.25" customHeight="1">
      <c r="A19" s="201">
        <v>3</v>
      </c>
      <c r="B19" s="216"/>
      <c r="C19" s="217"/>
      <c r="D19" s="101"/>
      <c r="E19" s="114"/>
      <c r="F19" s="115"/>
      <c r="G19" s="116"/>
      <c r="H19" s="117"/>
      <c r="I19" s="104"/>
      <c r="J19" s="45"/>
      <c r="K19" s="206"/>
      <c r="L19" s="51"/>
      <c r="M19" s="33" t="str">
        <f>IF(G18="","",D$6-(D$6-D$7)*(G$6+SUM(G16:G18))/F$43)</f>
        <v/>
      </c>
      <c r="N19" s="51"/>
      <c r="O19" s="33" t="str">
        <f>IF(M19="","",IF(M19&gt;=0,100*(POWER(10,-7.90298*(373.16/(M19+273.16)-1)+5.02808*LOG10(373.16/(M19+273.16))-1.3816*POWER(10,-7)*(POWER(10,11.344*(1-(M19+273.16)/373.16))-1)+8.1328*POWER(10,-3)*(POWER(10,-3.49149*(373.16/(M19+273.16)-1))-1)+LOG10(1013.246))),100*(POWER(10,-9.09718*(273.16/(M19+273.16)-1)-3.56654*LOG10(273.16/(M19+273.16))+0.876793*(1-(M19+273.16)/273.16)+LOG10(6.1071)))))</f>
        <v/>
      </c>
      <c r="P19" s="51"/>
      <c r="Q19" s="235" t="str">
        <f>IF(O19="","",Q$15-(Q$15-Q$40)*SUM(I16:I18)/F$44)</f>
        <v/>
      </c>
      <c r="R19" s="235"/>
      <c r="S19" s="31" t="str">
        <f>IF(O19="","",O19-Q19)</f>
        <v/>
      </c>
      <c r="T19" s="30" t="str">
        <f>IF(S19&lt;=0,"結露","　　")</f>
        <v>　　</v>
      </c>
    </row>
    <row r="20" spans="1:26" s="3" customFormat="1" ht="17.25" customHeight="1">
      <c r="A20" s="202"/>
      <c r="B20" s="218"/>
      <c r="C20" s="219"/>
      <c r="D20" s="129"/>
      <c r="E20" s="105" t="str">
        <f>IF(D20&gt;0,D20/1000,"")</f>
        <v/>
      </c>
      <c r="F20" s="130"/>
      <c r="G20" s="106" t="str">
        <f>IF(F20&gt;0,E20/F20,"")</f>
        <v/>
      </c>
      <c r="H20" s="131"/>
      <c r="I20" s="107" t="str">
        <f>IF(H20&gt;0,H20*E20,"")</f>
        <v/>
      </c>
      <c r="J20" s="40"/>
      <c r="K20" s="207" t="s">
        <v>44</v>
      </c>
      <c r="L20" s="49" t="s">
        <v>43</v>
      </c>
      <c r="M20" s="50"/>
      <c r="N20" s="49" t="s">
        <v>42</v>
      </c>
      <c r="O20" s="50"/>
      <c r="P20" s="49" t="s">
        <v>109</v>
      </c>
      <c r="Q20" s="239"/>
      <c r="R20" s="239"/>
      <c r="S20" s="48"/>
      <c r="T20" s="47"/>
    </row>
    <row r="21" spans="1:26" s="3" customFormat="1" ht="17.25" customHeight="1">
      <c r="A21" s="192">
        <v>4</v>
      </c>
      <c r="B21" s="213"/>
      <c r="C21" s="214"/>
      <c r="D21" s="108"/>
      <c r="E21" s="109"/>
      <c r="F21" s="110"/>
      <c r="G21" s="111"/>
      <c r="H21" s="112"/>
      <c r="I21" s="113"/>
      <c r="J21" s="28"/>
      <c r="K21" s="208"/>
      <c r="L21" s="43"/>
      <c r="M21" s="44" t="str">
        <f>IF(G20="","",D$6-(D$6-D$7)*(G$6+SUM(G16:G20))/F$43)</f>
        <v/>
      </c>
      <c r="N21" s="43"/>
      <c r="O21" s="44" t="str">
        <f>IF(M21="","",IF(M21&gt;=0,100*(POWER(10,-7.90298*(373.16/(M21+273.16)-1)+5.02808*LOG10(373.16/(M21+273.16))-1.3816*POWER(10,-7)*(POWER(10,11.344*(1-(M21+273.16)/373.16))-1)+8.1328*POWER(10,-3)*(POWER(10,-3.49149*(373.16/(M21+273.16)-1))-1)+LOG10(1013.246))),100*(POWER(10,-9.09718*(273.16/(M21+273.16)-1)-3.56654*LOG10(273.16/(M21+273.16))+0.876793*(1-(M21+273.16)/273.16)+LOG10(6.1071)))))</f>
        <v/>
      </c>
      <c r="P21" s="43"/>
      <c r="Q21" s="236" t="str">
        <f>IF(O21="","",Q$15-(Q$15-Q$40)*SUM(I16:I20)/F$44)</f>
        <v/>
      </c>
      <c r="R21" s="236"/>
      <c r="S21" s="42" t="str">
        <f>IF(O21="","",O21-Q21)</f>
        <v/>
      </c>
      <c r="T21" s="41" t="str">
        <f>IF(S21&lt;=0,"結露","　　")</f>
        <v>　　</v>
      </c>
    </row>
    <row r="22" spans="1:26" s="3" customFormat="1" ht="17.25" customHeight="1">
      <c r="A22" s="192"/>
      <c r="B22" s="215"/>
      <c r="C22" s="214"/>
      <c r="D22" s="129"/>
      <c r="E22" s="105" t="str">
        <f>IF(D22&gt;0,D22/1000,"")</f>
        <v/>
      </c>
      <c r="F22" s="130"/>
      <c r="G22" s="106" t="str">
        <f>IF(F22&gt;0,E22/F22,"")</f>
        <v/>
      </c>
      <c r="H22" s="131"/>
      <c r="I22" s="113" t="str">
        <f>IF(H22&gt;0,H22*E22,"")</f>
        <v/>
      </c>
      <c r="J22" s="28"/>
      <c r="K22" s="205" t="s">
        <v>41</v>
      </c>
      <c r="L22" s="37" t="s">
        <v>40</v>
      </c>
      <c r="M22" s="52"/>
      <c r="N22" s="37" t="s">
        <v>39</v>
      </c>
      <c r="O22" s="52"/>
      <c r="P22" s="37" t="s">
        <v>38</v>
      </c>
      <c r="Q22" s="238"/>
      <c r="R22" s="238"/>
      <c r="S22" s="36"/>
      <c r="T22" s="35"/>
    </row>
    <row r="23" spans="1:26" s="3" customFormat="1" ht="17.25" customHeight="1" thickBot="1">
      <c r="A23" s="193">
        <v>5</v>
      </c>
      <c r="B23" s="216"/>
      <c r="C23" s="217"/>
      <c r="D23" s="118"/>
      <c r="E23" s="119"/>
      <c r="F23" s="120"/>
      <c r="G23" s="121"/>
      <c r="H23" s="122"/>
      <c r="I23" s="123"/>
      <c r="J23" s="45"/>
      <c r="K23" s="206"/>
      <c r="L23" s="51"/>
      <c r="M23" s="33" t="str">
        <f>IF(G22="","",D$6-(D$6-D$7)*(G$6+SUM(G16:G22))/F$43)</f>
        <v/>
      </c>
      <c r="N23" s="51"/>
      <c r="O23" s="33" t="str">
        <f>IF(M23="","",IF(M23&gt;=0,100*(POWER(10,-7.90298*(373.16/(M23+273.16)-1)+5.02808*LOG10(373.16/(M23+273.16))-1.3816*POWER(10,-7)*(POWER(10,11.344*(1-(M23+273.16)/373.16))-1)+8.1328*POWER(10,-3)*(POWER(10,-3.49149*(373.16/(M23+273.16)-1))-1)+LOG10(1013.246))),100*(POWER(10,-9.09718*(273.16/(M23+273.16)-1)-3.56654*LOG10(273.16/(M23+273.16))+0.876793*(1-(M23+273.16)/273.16)+LOG10(6.1071)))))</f>
        <v/>
      </c>
      <c r="P23" s="51"/>
      <c r="Q23" s="235" t="str">
        <f>IF(O23="","",Q$15-(Q$15-Q$40)*SUM(I16:I22)/F$44)</f>
        <v/>
      </c>
      <c r="R23" s="235"/>
      <c r="S23" s="31" t="str">
        <f>IF(O23="","",O23-Q23)</f>
        <v/>
      </c>
      <c r="T23" s="30" t="str">
        <f>IF(S23&lt;=0,"結露","　　")</f>
        <v>　　</v>
      </c>
    </row>
    <row r="24" spans="1:26" s="3" customFormat="1" ht="17.25" customHeight="1">
      <c r="A24" s="194"/>
      <c r="B24" s="218"/>
      <c r="C24" s="219"/>
      <c r="D24" s="129"/>
      <c r="E24" s="105" t="str">
        <f>IF(D24&gt;0,D24/1000,"")</f>
        <v/>
      </c>
      <c r="F24" s="130"/>
      <c r="G24" s="106" t="str">
        <f>IF(F24&gt;0,E24/F24,"")</f>
        <v/>
      </c>
      <c r="H24" s="131"/>
      <c r="I24" s="124" t="str">
        <f>IF(H24&gt;0,H24*E24,"")</f>
        <v/>
      </c>
      <c r="J24" s="40"/>
      <c r="K24" s="207" t="s">
        <v>37</v>
      </c>
      <c r="L24" s="49" t="s">
        <v>36</v>
      </c>
      <c r="M24" s="50"/>
      <c r="N24" s="49" t="s">
        <v>35</v>
      </c>
      <c r="O24" s="50"/>
      <c r="P24" s="49" t="s">
        <v>34</v>
      </c>
      <c r="Q24" s="239"/>
      <c r="R24" s="239"/>
      <c r="S24" s="48"/>
      <c r="T24" s="47"/>
    </row>
    <row r="25" spans="1:26" s="3" customFormat="1" ht="17.25" customHeight="1" thickBot="1">
      <c r="A25" s="199">
        <v>6</v>
      </c>
      <c r="B25" s="213"/>
      <c r="C25" s="214"/>
      <c r="D25" s="108"/>
      <c r="E25" s="109"/>
      <c r="F25" s="110"/>
      <c r="G25" s="111"/>
      <c r="H25" s="112"/>
      <c r="I25" s="125"/>
      <c r="J25" s="28"/>
      <c r="K25" s="208"/>
      <c r="L25" s="43"/>
      <c r="M25" s="44" t="str">
        <f>IF(G24="","",D$6-(D$6-D$7)*(G$6+SUM(G16:G24))/F$43)</f>
        <v/>
      </c>
      <c r="N25" s="43"/>
      <c r="O25" s="44" t="str">
        <f>IF(M25="","",IF(M25&gt;=0,100*(POWER(10,-7.90298*(373.16/(M25+273.16)-1)+5.02808*LOG10(373.16/(M25+273.16))-1.3816*POWER(10,-7)*(POWER(10,11.344*(1-(M25+273.16)/373.16))-1)+8.1328*POWER(10,-3)*(POWER(10,-3.49149*(373.16/(M25+273.16)-1))-1)+LOG10(1013.246))),100*(POWER(10,-9.09718*(273.16/(M25+273.16)-1)-3.56654*LOG10(273.16/(M25+273.16))+0.876793*(1-(M25+273.16)/273.16)+LOG10(6.1071)))))</f>
        <v/>
      </c>
      <c r="P25" s="43"/>
      <c r="Q25" s="236" t="str">
        <f>IF(O25="","",Q$15-(Q$15-Q$40)*SUM(I16:I24)/F$44)</f>
        <v/>
      </c>
      <c r="R25" s="236"/>
      <c r="S25" s="42" t="str">
        <f>IF(O25="","",O25-Q25)</f>
        <v/>
      </c>
      <c r="T25" s="41" t="str">
        <f>IF(S25&lt;=0,"結露","　　")</f>
        <v>　　</v>
      </c>
    </row>
    <row r="26" spans="1:26" s="3" customFormat="1" ht="17.25" customHeight="1">
      <c r="A26" s="200"/>
      <c r="B26" s="215"/>
      <c r="C26" s="214"/>
      <c r="D26" s="129"/>
      <c r="E26" s="105" t="str">
        <f>IF(D26&gt;0,D26/1000,"")</f>
        <v/>
      </c>
      <c r="F26" s="130"/>
      <c r="G26" s="106" t="str">
        <f>IF(F26&gt;0,E26/F26,"")</f>
        <v/>
      </c>
      <c r="H26" s="131"/>
      <c r="I26" s="125" t="str">
        <f>IF(H26&gt;0,H26*E26,"")</f>
        <v/>
      </c>
      <c r="J26" s="28"/>
      <c r="K26" s="205" t="s">
        <v>33</v>
      </c>
      <c r="L26" s="37" t="s">
        <v>32</v>
      </c>
      <c r="M26" s="52"/>
      <c r="N26" s="37" t="s">
        <v>31</v>
      </c>
      <c r="O26" s="52"/>
      <c r="P26" s="37" t="s">
        <v>108</v>
      </c>
      <c r="Q26" s="238"/>
      <c r="R26" s="243"/>
      <c r="S26" s="36"/>
      <c r="T26" s="35"/>
    </row>
    <row r="27" spans="1:26" s="3" customFormat="1" ht="17.25" customHeight="1" thickBot="1">
      <c r="A27" s="193">
        <v>7</v>
      </c>
      <c r="B27" s="195"/>
      <c r="C27" s="196"/>
      <c r="D27" s="101"/>
      <c r="E27" s="114"/>
      <c r="F27" s="115"/>
      <c r="G27" s="116"/>
      <c r="H27" s="117"/>
      <c r="I27" s="123"/>
      <c r="J27" s="45"/>
      <c r="K27" s="206"/>
      <c r="L27" s="51"/>
      <c r="M27" s="33" t="str">
        <f>IF(G26="","",D$6-(D$6-D$7)*(G$6+SUM(G16:G26))/F$43)</f>
        <v/>
      </c>
      <c r="N27" s="51"/>
      <c r="O27" s="33" t="str">
        <f>IF(M27="","",IF(M27&gt;=0,100*(POWER(10,-7.90298*(373.16/(M27+273.16)-1)+5.02808*LOG10(373.16/(M27+273.16))-1.3816*POWER(10,-7)*(POWER(10,11.344*(1-(M27+273.16)/373.16))-1)+8.1328*POWER(10,-3)*(POWER(10,-3.49149*(373.16/(M27+273.16)-1))-1)+LOG10(1013.246))),100*(POWER(10,-9.09718*(273.16/(M27+273.16)-1)-3.56654*LOG10(273.16/(M27+273.16))+0.876793*(1-(M27+273.16)/273.16)+LOG10(6.1071)))))</f>
        <v/>
      </c>
      <c r="P27" s="51"/>
      <c r="Q27" s="235" t="str">
        <f>IF(O27="","",Q$15-(Q$15-Q$40)*SUM(I16:I26)/F$44)</f>
        <v/>
      </c>
      <c r="R27" s="235"/>
      <c r="S27" s="31" t="str">
        <f>IF(O27="","",O27-Q27)</f>
        <v/>
      </c>
      <c r="T27" s="30" t="str">
        <f>IF(S27&lt;=0,"結露","　　")</f>
        <v>　　</v>
      </c>
    </row>
    <row r="28" spans="1:26" s="3" customFormat="1" ht="17.25" customHeight="1">
      <c r="A28" s="194"/>
      <c r="B28" s="197"/>
      <c r="C28" s="198"/>
      <c r="D28" s="129"/>
      <c r="E28" s="105" t="str">
        <f>IF(D28&gt;0,D28/1000,"")</f>
        <v/>
      </c>
      <c r="F28" s="130"/>
      <c r="G28" s="106" t="str">
        <f>IF(F28&gt;0,E28/F28,"")</f>
        <v/>
      </c>
      <c r="H28" s="131"/>
      <c r="I28" s="124" t="str">
        <f>IF(H28&gt;0,H28*E28,"")</f>
        <v/>
      </c>
      <c r="J28" s="40"/>
      <c r="K28" s="207" t="s">
        <v>30</v>
      </c>
      <c r="L28" s="49" t="s">
        <v>29</v>
      </c>
      <c r="M28" s="50"/>
      <c r="N28" s="49" t="s">
        <v>28</v>
      </c>
      <c r="O28" s="50"/>
      <c r="P28" s="49" t="s">
        <v>27</v>
      </c>
      <c r="Q28" s="239"/>
      <c r="R28" s="244"/>
      <c r="S28" s="48"/>
      <c r="T28" s="47"/>
    </row>
    <row r="29" spans="1:26" s="3" customFormat="1" ht="17.25" customHeight="1" thickBot="1">
      <c r="A29" s="199">
        <v>8</v>
      </c>
      <c r="B29" s="190"/>
      <c r="C29" s="191"/>
      <c r="D29" s="108"/>
      <c r="E29" s="109"/>
      <c r="F29" s="110"/>
      <c r="G29" s="111"/>
      <c r="H29" s="112"/>
      <c r="I29" s="125"/>
      <c r="J29" s="28"/>
      <c r="K29" s="208"/>
      <c r="L29" s="43"/>
      <c r="M29" s="44" t="str">
        <f>IF(G28="","",D$6-(D$6-D$7)*(G$6+SUM(G16:G28))/F$43)</f>
        <v/>
      </c>
      <c r="N29" s="43"/>
      <c r="O29" s="44" t="str">
        <f>IF(M29="","",IF(M29&gt;=0,100*(POWER(10,-7.90298*(373.16/(M29+273.16)-1)+5.02808*LOG10(373.16/(M29+273.16))-1.3816*POWER(10,-7)*(POWER(10,11.344*(1-(M29+273.16)/373.16))-1)+8.1328*POWER(10,-3)*(POWER(10,-3.49149*(373.16/(M29+273.16)-1))-1)+LOG10(1013.246))),100*(POWER(10,-9.09718*(273.16/(M29+273.16)-1)-3.56654*LOG10(273.16/(M29+273.16))+0.876793*(1-(M29+273.16)/273.16)+LOG10(6.1071)))))</f>
        <v/>
      </c>
      <c r="P29" s="43"/>
      <c r="Q29" s="236" t="str">
        <f>IF(O29="","",Q$15-(Q$15-Q$40)*SUM(I16:I28)/F$44)</f>
        <v/>
      </c>
      <c r="R29" s="236"/>
      <c r="S29" s="42" t="str">
        <f>IF(O29="","",O29-Q29)</f>
        <v/>
      </c>
      <c r="T29" s="41" t="str">
        <f>IF(S29&lt;=0,"結露","　　")</f>
        <v>　　</v>
      </c>
    </row>
    <row r="30" spans="1:26" s="3" customFormat="1" ht="17.25" customHeight="1">
      <c r="A30" s="200"/>
      <c r="B30" s="190"/>
      <c r="C30" s="191"/>
      <c r="D30" s="129"/>
      <c r="E30" s="105" t="str">
        <f>IF(D30&gt;0,D30/1000,"")</f>
        <v/>
      </c>
      <c r="F30" s="130"/>
      <c r="G30" s="106" t="str">
        <f>IF(F30&gt;0,E30/F30,"")</f>
        <v/>
      </c>
      <c r="H30" s="131"/>
      <c r="I30" s="125" t="str">
        <f>IF(H30&gt;0,H30*E30,"")</f>
        <v/>
      </c>
      <c r="J30" s="28"/>
      <c r="K30" s="205" t="s">
        <v>26</v>
      </c>
      <c r="L30" s="37" t="s">
        <v>25</v>
      </c>
      <c r="M30" s="52"/>
      <c r="N30" s="37" t="s">
        <v>24</v>
      </c>
      <c r="O30" s="52"/>
      <c r="P30" s="37" t="s">
        <v>23</v>
      </c>
      <c r="Q30" s="238"/>
      <c r="R30" s="243"/>
      <c r="S30" s="36"/>
      <c r="T30" s="35"/>
    </row>
    <row r="31" spans="1:26" s="3" customFormat="1" ht="17.25" customHeight="1" thickBot="1">
      <c r="A31" s="193">
        <v>9</v>
      </c>
      <c r="B31" s="195"/>
      <c r="C31" s="196"/>
      <c r="D31" s="126"/>
      <c r="E31" s="119"/>
      <c r="F31" s="127"/>
      <c r="G31" s="121"/>
      <c r="H31" s="128"/>
      <c r="I31" s="123"/>
      <c r="J31" s="45"/>
      <c r="K31" s="206"/>
      <c r="L31" s="51"/>
      <c r="M31" s="33" t="str">
        <f>IF(G30="","",D$6-(D$6-D$7)*(G$6+SUM(G16:G30))/F$43)</f>
        <v/>
      </c>
      <c r="N31" s="51"/>
      <c r="O31" s="33" t="str">
        <f>IF(M31="","",IF(M31&gt;=0,100*(POWER(10,-7.90298*(373.16/(M31+273.16)-1)+5.02808*LOG10(373.16/(M31+273.16))-1.3816*POWER(10,-7)*(POWER(10,11.344*(1-(M31+273.16)/373.16))-1)+8.1328*POWER(10,-3)*(POWER(10,-3.49149*(373.16/(M31+273.16)-1))-1)+LOG10(1013.246))),100*(POWER(10,-9.09718*(273.16/(M31+273.16)-1)-3.56654*LOG10(273.16/(M31+273.16))+0.876793*(1-(M31+273.16)/273.16)+LOG10(6.1071)))))</f>
        <v/>
      </c>
      <c r="P31" s="51"/>
      <c r="Q31" s="235" t="str">
        <f>IF(O31="","",Q$15-(Q$15-Q$40)*SUM(I16:I30)/F$44)</f>
        <v/>
      </c>
      <c r="R31" s="235"/>
      <c r="S31" s="31" t="str">
        <f>IF(O31="","",O31-Q31)</f>
        <v/>
      </c>
      <c r="T31" s="30" t="str">
        <f>IF(S31&lt;=0,"結露","　　")</f>
        <v>　　</v>
      </c>
    </row>
    <row r="32" spans="1:26" s="3" customFormat="1" ht="17.25" customHeight="1">
      <c r="A32" s="194"/>
      <c r="B32" s="197"/>
      <c r="C32" s="198"/>
      <c r="D32" s="129"/>
      <c r="E32" s="105" t="str">
        <f>IF(D32&gt;0,D32/1000,"")</f>
        <v/>
      </c>
      <c r="F32" s="130"/>
      <c r="G32" s="106" t="str">
        <f>IF(F32&gt;0,E32/F32,"")</f>
        <v/>
      </c>
      <c r="H32" s="131"/>
      <c r="I32" s="124" t="str">
        <f>IF(H32&gt;0,H32*E32,"")</f>
        <v/>
      </c>
      <c r="J32" s="40"/>
      <c r="K32" s="207" t="s">
        <v>22</v>
      </c>
      <c r="L32" s="49" t="s">
        <v>21</v>
      </c>
      <c r="M32" s="50"/>
      <c r="N32" s="49" t="s">
        <v>20</v>
      </c>
      <c r="O32" s="50"/>
      <c r="P32" s="49" t="s">
        <v>19</v>
      </c>
      <c r="Q32" s="236"/>
      <c r="R32" s="237"/>
      <c r="S32" s="48"/>
      <c r="T32" s="47"/>
    </row>
    <row r="33" spans="1:43" s="3" customFormat="1" ht="17.25" customHeight="1" thickBot="1">
      <c r="A33" s="199">
        <v>10</v>
      </c>
      <c r="B33" s="190"/>
      <c r="C33" s="191"/>
      <c r="D33" s="108"/>
      <c r="E33" s="109"/>
      <c r="F33" s="110"/>
      <c r="G33" s="111"/>
      <c r="H33" s="112"/>
      <c r="I33" s="125"/>
      <c r="J33" s="28"/>
      <c r="K33" s="208"/>
      <c r="L33" s="43"/>
      <c r="M33" s="44" t="str">
        <f>IF(G32="","",D$6-(D$6-D$7)*(G$6+SUM(G16:G32))/F$43)</f>
        <v/>
      </c>
      <c r="N33" s="43"/>
      <c r="O33" s="44" t="str">
        <f>IF(M33="","",IF(M33&gt;=0,100*(POWER(10,-7.90298*(373.16/(M33+273.16)-1)+5.02808*LOG10(373.16/(M33+273.16))-1.3816*POWER(10,-7)*(POWER(10,11.344*(1-(M33+273.16)/373.16))-1)+8.1328*POWER(10,-3)*(POWER(10,-3.49149*(373.16/(M33+273.16)-1))-1)+LOG10(1013.246))),100*(POWER(10,-9.09718*(273.16/(M33+273.16)-1)-3.56654*LOG10(273.16/(M33+273.16))+0.876793*(1-(M33+273.16)/273.16)+LOG10(6.1071)))))</f>
        <v/>
      </c>
      <c r="P33" s="43"/>
      <c r="Q33" s="234" t="str">
        <f>IF(O33="","",Q$15-(Q$15-Q$40)*SUM(I16:I32)/F$44)</f>
        <v/>
      </c>
      <c r="R33" s="234"/>
      <c r="S33" s="42" t="str">
        <f>IF(O33="","",O33-Q33)</f>
        <v/>
      </c>
      <c r="T33" s="41" t="str">
        <f>IF(S33&lt;=0,"結露","　　")</f>
        <v>　　</v>
      </c>
    </row>
    <row r="34" spans="1:43" s="3" customFormat="1" ht="17.25" customHeight="1">
      <c r="A34" s="200"/>
      <c r="B34" s="190"/>
      <c r="C34" s="191"/>
      <c r="D34" s="129"/>
      <c r="E34" s="105" t="str">
        <f>IF(D34&gt;0,D34/1000,"")</f>
        <v/>
      </c>
      <c r="F34" s="130"/>
      <c r="G34" s="106" t="str">
        <f>IF(F34&gt;0,E34/F34,"")</f>
        <v/>
      </c>
      <c r="H34" s="131"/>
      <c r="I34" s="125" t="str">
        <f>IF(H34&gt;0,H34*E34,"")</f>
        <v/>
      </c>
      <c r="J34" s="28"/>
      <c r="K34" s="205" t="s">
        <v>18</v>
      </c>
      <c r="L34" s="37" t="s">
        <v>17</v>
      </c>
      <c r="M34" s="52"/>
      <c r="N34" s="37" t="s">
        <v>16</v>
      </c>
      <c r="O34" s="52"/>
      <c r="P34" s="37" t="s">
        <v>15</v>
      </c>
      <c r="Q34" s="238"/>
      <c r="R34" s="243"/>
      <c r="S34" s="36"/>
      <c r="T34" s="35"/>
      <c r="AB34" s="29"/>
      <c r="AC34" s="29"/>
      <c r="AD34" s="29"/>
      <c r="AE34" s="29"/>
      <c r="AF34" s="29"/>
      <c r="AG34" s="29"/>
      <c r="AH34" s="29"/>
      <c r="AI34" s="29"/>
      <c r="AJ34" s="29"/>
      <c r="AK34" s="29"/>
      <c r="AL34" s="29"/>
      <c r="AM34" s="29"/>
      <c r="AN34" s="29"/>
      <c r="AO34" s="29"/>
      <c r="AP34" s="29"/>
      <c r="AQ34" s="29"/>
    </row>
    <row r="35" spans="1:43" s="3" customFormat="1" ht="17.25" customHeight="1" thickBot="1">
      <c r="A35" s="193">
        <v>11</v>
      </c>
      <c r="B35" s="195"/>
      <c r="C35" s="196"/>
      <c r="D35" s="101"/>
      <c r="E35" s="114"/>
      <c r="F35" s="115"/>
      <c r="G35" s="116"/>
      <c r="H35" s="117"/>
      <c r="I35" s="123"/>
      <c r="J35" s="45"/>
      <c r="K35" s="206"/>
      <c r="L35" s="51"/>
      <c r="M35" s="33" t="str">
        <f>IF(G34="","",D$6-(D$6-D$7)*(G$6+SUM(G16:G34))/F$43)</f>
        <v/>
      </c>
      <c r="N35" s="51"/>
      <c r="O35" s="33" t="str">
        <f>IF(M35="","",IF(M35&gt;=0,100*(POWER(10,-7.90298*(373.16/(M35+273.16)-1)+5.02808*LOG10(373.16/(M35+273.16))-1.3816*POWER(10,-7)*(POWER(10,11.344*(1-(M35+273.16)/373.16))-1)+8.1328*POWER(10,-3)*(POWER(10,-3.49149*(373.16/(M35+273.16)-1))-1)+LOG10(1013.246))),100*(POWER(10,-9.09718*(273.16/(M35+273.16)-1)-3.56654*LOG10(273.16/(M35+273.16))+0.876793*(1-(M35+273.16)/273.16)+LOG10(6.1071)))))</f>
        <v/>
      </c>
      <c r="P35" s="51"/>
      <c r="Q35" s="235" t="str">
        <f>IF(O35="","",Q$15-(Q$15-Q$40)*SUM(I16:I34)/F$44)</f>
        <v/>
      </c>
      <c r="R35" s="235"/>
      <c r="S35" s="31" t="str">
        <f>IF(O35="","",O35-Q35)</f>
        <v/>
      </c>
      <c r="T35" s="30" t="str">
        <f>IF(S35&lt;=0,"結露","　　")</f>
        <v>　　</v>
      </c>
      <c r="AB35" s="29"/>
      <c r="AC35" s="29"/>
      <c r="AD35" s="29"/>
      <c r="AE35" s="29"/>
      <c r="AF35" s="29"/>
      <c r="AG35" s="29"/>
      <c r="AH35" s="29"/>
      <c r="AI35" s="29"/>
      <c r="AJ35" s="29"/>
      <c r="AK35" s="29"/>
      <c r="AL35" s="29"/>
      <c r="AM35" s="29"/>
      <c r="AN35" s="29"/>
      <c r="AO35" s="29"/>
      <c r="AP35" s="29"/>
      <c r="AQ35" s="29"/>
    </row>
    <row r="36" spans="1:43" s="3" customFormat="1" ht="17.25" customHeight="1">
      <c r="A36" s="194"/>
      <c r="B36" s="197"/>
      <c r="C36" s="198"/>
      <c r="D36" s="129"/>
      <c r="E36" s="105" t="str">
        <f>IF(D36&gt;0,D36/1000,"")</f>
        <v/>
      </c>
      <c r="F36" s="130"/>
      <c r="G36" s="106" t="str">
        <f>IF(F36&gt;0,E36/F36,"")</f>
        <v/>
      </c>
      <c r="H36" s="131"/>
      <c r="I36" s="124" t="str">
        <f>IF(H36&gt;0,H36*E36,"")</f>
        <v/>
      </c>
      <c r="J36" s="40"/>
      <c r="K36" s="207" t="s">
        <v>14</v>
      </c>
      <c r="L36" s="49" t="s">
        <v>13</v>
      </c>
      <c r="M36" s="50"/>
      <c r="N36" s="49" t="s">
        <v>12</v>
      </c>
      <c r="O36" s="50"/>
      <c r="P36" s="49" t="s">
        <v>11</v>
      </c>
      <c r="Q36" s="236"/>
      <c r="R36" s="237"/>
      <c r="S36" s="48"/>
      <c r="T36" s="47"/>
      <c r="AB36" s="29"/>
      <c r="AC36" s="29"/>
      <c r="AD36" s="29"/>
      <c r="AE36" s="29"/>
      <c r="AF36" s="29"/>
      <c r="AG36" s="29"/>
      <c r="AH36" s="46"/>
      <c r="AI36" s="29"/>
      <c r="AJ36" s="29"/>
      <c r="AK36" s="29"/>
      <c r="AL36" s="29"/>
      <c r="AM36" s="29"/>
      <c r="AN36" s="29"/>
      <c r="AO36" s="46"/>
      <c r="AP36" s="29"/>
      <c r="AQ36" s="29"/>
    </row>
    <row r="37" spans="1:43" s="3" customFormat="1" ht="17.25" customHeight="1" thickBot="1">
      <c r="A37" s="193">
        <v>12</v>
      </c>
      <c r="B37" s="195"/>
      <c r="C37" s="196"/>
      <c r="D37" s="108"/>
      <c r="E37" s="109"/>
      <c r="F37" s="110"/>
      <c r="G37" s="111"/>
      <c r="H37" s="112"/>
      <c r="I37" s="123"/>
      <c r="J37" s="45"/>
      <c r="K37" s="208"/>
      <c r="L37" s="43"/>
      <c r="M37" s="44" t="str">
        <f>IF(G36="","",D$6-(D$6-D$7)*(G$6+SUM(G16:G36))/F$43)</f>
        <v/>
      </c>
      <c r="N37" s="43"/>
      <c r="O37" s="44" t="str">
        <f>IF(M37="","",IF(M37&gt;=0,100*(POWER(10,-7.90298*(373.16/(M37+273.16)-1)+5.02808*LOG10(373.16/(M37+273.16))-1.3816*POWER(10,-7)*(POWER(10,11.344*(1-(M37+273.16)/373.16))-1)+8.1328*POWER(10,-3)*(POWER(10,-3.49149*(373.16/(M37+273.16)-1))-1)+LOG10(1013.246))),100*(POWER(10,-9.09718*(273.16/(M37+273.16)-1)-3.56654*LOG10(273.16/(M37+273.16))+0.876793*(1-(M37+273.16)/273.16)+LOG10(6.1071)))))</f>
        <v/>
      </c>
      <c r="P37" s="43"/>
      <c r="Q37" s="234" t="str">
        <f>IF(O37="","",Q$15-(Q$15-Q$40)*SUM(I16:I36)/F$44)</f>
        <v/>
      </c>
      <c r="R37" s="234"/>
      <c r="S37" s="42" t="str">
        <f>IF(O37="","",O37-Q37)</f>
        <v/>
      </c>
      <c r="T37" s="41" t="str">
        <f>IF(S37&lt;=0,"結露","　　")</f>
        <v>　　</v>
      </c>
      <c r="AB37" s="29"/>
      <c r="AC37" s="29"/>
      <c r="AD37" s="29"/>
      <c r="AE37" s="29"/>
      <c r="AF37" s="29"/>
      <c r="AG37" s="29"/>
      <c r="AH37" s="29"/>
      <c r="AI37" s="29"/>
      <c r="AJ37" s="29"/>
      <c r="AK37" s="29"/>
      <c r="AL37" s="29"/>
      <c r="AM37" s="29"/>
      <c r="AN37" s="29"/>
      <c r="AO37" s="29"/>
      <c r="AP37" s="29"/>
      <c r="AQ37" s="29"/>
    </row>
    <row r="38" spans="1:43" s="3" customFormat="1" ht="17.25" customHeight="1">
      <c r="A38" s="194"/>
      <c r="B38" s="197"/>
      <c r="C38" s="198"/>
      <c r="D38" s="129"/>
      <c r="E38" s="105" t="str">
        <f>IF(D38&gt;0,D38/1000,"")</f>
        <v/>
      </c>
      <c r="F38" s="130"/>
      <c r="G38" s="106" t="str">
        <f>IF(F38&gt;0,E38/F38,"")</f>
        <v/>
      </c>
      <c r="H38" s="131"/>
      <c r="I38" s="124" t="str">
        <f>IF(H38&gt;0,H38*E38,"")</f>
        <v/>
      </c>
      <c r="J38" s="40"/>
      <c r="K38" s="205" t="s">
        <v>10</v>
      </c>
      <c r="L38" s="37" t="s">
        <v>9</v>
      </c>
      <c r="M38" s="39"/>
      <c r="N38" s="37" t="s">
        <v>107</v>
      </c>
      <c r="O38" s="38"/>
      <c r="P38" s="37" t="s">
        <v>106</v>
      </c>
      <c r="Q38" s="238"/>
      <c r="R38" s="243"/>
      <c r="S38" s="36"/>
      <c r="T38" s="35"/>
      <c r="AB38" s="29"/>
      <c r="AC38" s="29"/>
      <c r="AD38" s="29"/>
      <c r="AE38" s="29"/>
      <c r="AF38" s="29"/>
      <c r="AG38" s="29"/>
      <c r="AH38" s="29"/>
      <c r="AI38" s="29"/>
      <c r="AJ38" s="29"/>
      <c r="AK38" s="29"/>
      <c r="AL38" s="29"/>
      <c r="AM38" s="29"/>
      <c r="AN38" s="29"/>
      <c r="AO38" s="29"/>
      <c r="AP38" s="29"/>
      <c r="AQ38" s="29"/>
    </row>
    <row r="39" spans="1:43" s="3" customFormat="1" ht="17.25" customHeight="1">
      <c r="A39" s="223" t="s">
        <v>8</v>
      </c>
      <c r="B39" s="224"/>
      <c r="C39" s="224"/>
      <c r="D39" s="229"/>
      <c r="E39" s="229"/>
      <c r="F39" s="229"/>
      <c r="G39" s="229"/>
      <c r="H39" s="229"/>
      <c r="I39" s="229"/>
      <c r="J39" s="34"/>
      <c r="K39" s="206"/>
      <c r="L39" s="32"/>
      <c r="M39" s="33" t="str">
        <f>IF(ISERROR(D$6-(D$6-D$7)*(G$6+F42)/F$43),"",D$6-(D$6-D$7)*(G$6+F42)/F$43)</f>
        <v/>
      </c>
      <c r="N39" s="32"/>
      <c r="O39" s="33" t="str">
        <f>IF(M39="","",IF(M39&gt;=0,100*(POWER(10,-7.90298*(373.16/(M39+273.16)-1)+5.02808*LOG10(373.16/(M39+273.16))-1.3816*POWER(10,-7)*(POWER(10,11.344*(1-(M39+273.16)/373.16))-1)+8.1328*POWER(10,-3)*(POWER(10,-3.49149*(373.16/(M39+273.16)-1))-1)+LOG10(1013.246))),100*(POWER(10,-9.09718*(273.16/(M39+273.16)-1)-3.56654*LOG10(273.16/(M39+273.16))+0.876793*(1-(M39+273.16)/273.16)+LOG10(6.1071)))))</f>
        <v/>
      </c>
      <c r="P39" s="32"/>
      <c r="Q39" s="235" t="str">
        <f>IF(O39="","",Q$15-(Q$15-Q$40)*SUM(I16:I38)/F$44)</f>
        <v/>
      </c>
      <c r="R39" s="235"/>
      <c r="S39" s="31" t="str">
        <f>IF(O39="","",O39-Q39)</f>
        <v/>
      </c>
      <c r="T39" s="30" t="str">
        <f>IF(S39&lt;=0,"結露","　　")</f>
        <v>　　</v>
      </c>
      <c r="AB39" s="29"/>
      <c r="AD39" s="29"/>
      <c r="AE39" s="29"/>
      <c r="AF39" s="29"/>
      <c r="AG39" s="29"/>
      <c r="AH39" s="29"/>
      <c r="AI39" s="29"/>
      <c r="AJ39" s="29"/>
      <c r="AK39" s="29"/>
      <c r="AL39" s="29"/>
      <c r="AM39" s="29"/>
      <c r="AN39" s="29"/>
      <c r="AO39" s="29"/>
      <c r="AP39" s="29"/>
      <c r="AQ39" s="29"/>
    </row>
    <row r="40" spans="1:43" s="3" customFormat="1" ht="17.25" customHeight="1" thickBot="1">
      <c r="A40" s="240"/>
      <c r="B40" s="241"/>
      <c r="C40" s="241"/>
      <c r="D40" s="230"/>
      <c r="E40" s="230"/>
      <c r="F40" s="230"/>
      <c r="G40" s="230"/>
      <c r="H40" s="230"/>
      <c r="I40" s="230"/>
      <c r="J40" s="28"/>
      <c r="K40" s="99"/>
      <c r="L40" s="27" t="s">
        <v>105</v>
      </c>
      <c r="M40" s="95" t="str">
        <f>IF(D7="","",D7)</f>
        <v/>
      </c>
      <c r="N40" s="27" t="s">
        <v>7</v>
      </c>
      <c r="O40" s="95" t="str">
        <f>IF(M40="","",IF(M40&gt;=0,100*(POWER(10,-7.90298*(373.16/(M40+273.16)-1)+5.02808*LOG10(373.16/(M40+273.16))-1.3816*POWER(10,-7)*(POWER(10,11.344*(1-(M40+273.16)/373.16))-1)+8.1328*POWER(10,-3)*(POWER(10,-3.49149*(373.16/(M40+273.16)-1))-1)+LOG10(1013.246))),100*(POWER(10,-9.09718*(273.16/(M40+273.16)-1)-3.56654*LOG10(273.16/(M40+273.16))+0.876793*(1-(M40+273.16)/273.16)+LOG10(6.1071)))))</f>
        <v/>
      </c>
      <c r="P40" s="27" t="s">
        <v>6</v>
      </c>
      <c r="Q40" s="242" t="str">
        <f>IF(O40="","",O40*E7*0.01)</f>
        <v/>
      </c>
      <c r="R40" s="242"/>
      <c r="S40" s="26" t="str">
        <f>IF(O40="","",O40-Q40)</f>
        <v/>
      </c>
      <c r="T40" s="25"/>
    </row>
    <row r="41" spans="1:43" s="13" customFormat="1" ht="17.25" customHeight="1">
      <c r="A41" s="177"/>
      <c r="B41" s="177"/>
      <c r="C41" s="177"/>
      <c r="D41" s="24"/>
      <c r="E41" s="24"/>
      <c r="F41" s="24"/>
      <c r="G41" s="23"/>
      <c r="H41" s="23"/>
      <c r="I41" s="23"/>
      <c r="K41" s="23"/>
      <c r="L41" s="21"/>
      <c r="M41" s="22"/>
      <c r="N41" s="21"/>
      <c r="O41" s="22"/>
      <c r="P41" s="21"/>
      <c r="Q41" s="20"/>
      <c r="R41" s="20"/>
      <c r="S41" s="19"/>
      <c r="T41" s="18"/>
    </row>
    <row r="42" spans="1:43" s="13" customFormat="1" ht="19.5" customHeight="1">
      <c r="A42" s="17" t="s">
        <v>5</v>
      </c>
      <c r="B42" s="16"/>
      <c r="C42" s="16"/>
      <c r="D42" s="15" t="s">
        <v>4</v>
      </c>
      <c r="E42" s="14"/>
      <c r="F42" s="4">
        <f>SUM(G15:G38)</f>
        <v>0</v>
      </c>
      <c r="G42" s="138" t="s">
        <v>104</v>
      </c>
      <c r="H42" s="139"/>
      <c r="I42" s="139"/>
      <c r="J42" s="139"/>
      <c r="K42" s="139"/>
      <c r="L42" s="139"/>
      <c r="M42" s="139"/>
      <c r="N42" s="139"/>
      <c r="O42" s="139"/>
      <c r="P42" s="139"/>
      <c r="Q42" s="139"/>
      <c r="R42" s="139"/>
      <c r="S42" s="139"/>
      <c r="T42" s="140"/>
    </row>
    <row r="43" spans="1:43" s="3" customFormat="1" ht="19.5" customHeight="1">
      <c r="A43" s="12" t="s">
        <v>3</v>
      </c>
      <c r="B43" s="11"/>
      <c r="C43" s="11"/>
      <c r="D43" s="10" t="s">
        <v>2</v>
      </c>
      <c r="E43" s="9"/>
      <c r="F43" s="4" t="str">
        <f>IF(ISERROR(SUM(G15:G38)+G6+G7),"",SUM(G15:G38)+G6+G7)</f>
        <v/>
      </c>
      <c r="G43" s="141"/>
      <c r="H43" s="142"/>
      <c r="I43" s="142"/>
      <c r="J43" s="142"/>
      <c r="K43" s="142"/>
      <c r="L43" s="142"/>
      <c r="M43" s="142"/>
      <c r="N43" s="142"/>
      <c r="O43" s="142"/>
      <c r="P43" s="142"/>
      <c r="Q43" s="142"/>
      <c r="R43" s="142"/>
      <c r="S43" s="142"/>
      <c r="T43" s="143"/>
    </row>
    <row r="44" spans="1:43" s="3" customFormat="1" ht="19.5" customHeight="1">
      <c r="A44" s="8" t="s">
        <v>1</v>
      </c>
      <c r="B44" s="7"/>
      <c r="C44" s="7"/>
      <c r="D44" s="6" t="s">
        <v>0</v>
      </c>
      <c r="E44" s="5"/>
      <c r="F44" s="4">
        <f>SUM(I15:I38)</f>
        <v>0</v>
      </c>
      <c r="G44" s="144"/>
      <c r="H44" s="145"/>
      <c r="I44" s="145"/>
      <c r="J44" s="145"/>
      <c r="K44" s="145"/>
      <c r="L44" s="145"/>
      <c r="M44" s="145"/>
      <c r="N44" s="145"/>
      <c r="O44" s="145"/>
      <c r="P44" s="145"/>
      <c r="Q44" s="145"/>
      <c r="R44" s="145"/>
      <c r="S44" s="145"/>
      <c r="T44" s="146"/>
    </row>
    <row r="45" spans="1:43" ht="15.75" hidden="1" customHeight="1"/>
    <row r="46" spans="1:43" ht="15.75" hidden="1" customHeight="1"/>
    <row r="47" spans="1:43" ht="15.75" hidden="1" customHeight="1">
      <c r="AC47" s="100">
        <v>1</v>
      </c>
    </row>
  </sheetData>
  <sheetProtection password="CC51" sheet="1" objects="1" scenarios="1" selectLockedCells="1"/>
  <mergeCells count="101">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A37:A38"/>
    <mergeCell ref="B37:C38"/>
    <mergeCell ref="A23:A24"/>
    <mergeCell ref="A31:A32"/>
    <mergeCell ref="A33:A34"/>
    <mergeCell ref="B31:C32"/>
    <mergeCell ref="A15:A16"/>
    <mergeCell ref="A17:A18"/>
    <mergeCell ref="A19:A20"/>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
  <sheetViews>
    <sheetView showGridLines="0" zoomScale="70" zoomScaleNormal="70" workbookViewId="0"/>
  </sheetViews>
  <sheetFormatPr defaultRowHeight="18.75"/>
  <cols>
    <col min="1" max="20" width="9" style="93"/>
    <col min="21" max="21" width="1.5" style="93" customWidth="1"/>
    <col min="22" max="16384" width="9" style="93"/>
  </cols>
  <sheetData>
    <row r="1" spans="1:1">
      <c r="A1" s="94"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
  <sheetViews>
    <sheetView showGridLines="0" zoomScale="55" zoomScaleNormal="55" workbookViewId="0"/>
  </sheetViews>
  <sheetFormatPr defaultRowHeight="18.75"/>
  <cols>
    <col min="1" max="20" width="9" style="93"/>
    <col min="21" max="21" width="10.125" style="93" customWidth="1"/>
    <col min="22" max="16384" width="9" style="93"/>
  </cols>
  <sheetData>
    <row r="1" spans="1:1">
      <c r="A1" s="94"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showGridLines="0"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J40:K200"/>
  <sheetViews>
    <sheetView showGridLines="0" zoomScaleNormal="100" workbookViewId="0"/>
  </sheetViews>
  <sheetFormatPr defaultRowHeight="18.75"/>
  <cols>
    <col min="10" max="10" width="9.5" bestFit="1" customWidth="1"/>
  </cols>
  <sheetData>
    <row r="40" spans="10:11">
      <c r="J40" s="135">
        <v>20220829</v>
      </c>
      <c r="K40" s="136"/>
    </row>
    <row r="80" spans="10:10">
      <c r="J80" s="134">
        <v>20220829</v>
      </c>
    </row>
    <row r="120" spans="10:10">
      <c r="J120" s="134">
        <v>20220829</v>
      </c>
    </row>
    <row r="160" spans="10:10">
      <c r="J160" s="134">
        <v>20220829</v>
      </c>
    </row>
    <row r="200" spans="10:10">
      <c r="J20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J40:J16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row r="160" spans="10:10">
      <c r="J16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J40"/>
  <sheetViews>
    <sheetView showGridLines="0" zoomScaleNormal="100" workbookViewId="0"/>
  </sheetViews>
  <sheetFormatPr defaultRowHeight="18.75"/>
  <cols>
    <col min="10" max="10" width="9.5" bestFit="1" customWidth="1"/>
  </cols>
  <sheetData>
    <row r="40" spans="10:10">
      <c r="J4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J40:J120"/>
  <sheetViews>
    <sheetView showGridLines="0" zoomScaleNormal="100" workbookViewId="0"/>
  </sheetViews>
  <sheetFormatPr defaultRowHeight="18.75"/>
  <cols>
    <col min="10" max="10" width="9.5" bestFit="1" customWidth="1"/>
  </cols>
  <sheetData>
    <row r="40" spans="10:10">
      <c r="J40" s="134">
        <v>20220829</v>
      </c>
    </row>
    <row r="80" spans="10:10">
      <c r="J80" s="134">
        <v>20220829</v>
      </c>
    </row>
    <row r="120" spans="10:10">
      <c r="J12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J40:J80"/>
  <sheetViews>
    <sheetView showGridLines="0" zoomScaleNormal="100" workbookViewId="0"/>
  </sheetViews>
  <sheetFormatPr defaultRowHeight="18.75"/>
  <cols>
    <col min="10" max="10" width="9.5" bestFit="1" customWidth="1"/>
  </cols>
  <sheetData>
    <row r="40" spans="10:10">
      <c r="J40" s="134">
        <v>20220829</v>
      </c>
    </row>
    <row r="80" spans="10:10">
      <c r="J80" s="134">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nishimori</dc:creator>
  <cp:lastModifiedBy>t-nishimori</cp:lastModifiedBy>
  <cp:lastPrinted>2022-08-25T22:31:14Z</cp:lastPrinted>
  <dcterms:created xsi:type="dcterms:W3CDTF">2022-07-26T00:59:08Z</dcterms:created>
  <dcterms:modified xsi:type="dcterms:W3CDTF">2022-10-03T01:12:46Z</dcterms:modified>
</cp:coreProperties>
</file>